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codeName="ThisWorkbook"/>
  <mc:AlternateContent xmlns:mc="http://schemas.openxmlformats.org/markup-compatibility/2006">
    <mc:Choice Requires="x15">
      <x15ac:absPath xmlns:x15ac="http://schemas.microsoft.com/office/spreadsheetml/2010/11/ac" url="C:\Users\N469172\Downloads\"/>
    </mc:Choice>
  </mc:AlternateContent>
  <xr:revisionPtr revIDLastSave="0" documentId="8_{ABFF42E3-7965-4353-9DAE-94FB8975DF1C}" xr6:coauthVersionLast="47" xr6:coauthVersionMax="47" xr10:uidLastSave="{00000000-0000-0000-0000-000000000000}"/>
  <workbookProtection workbookPassword="FD6C" lockStructure="1"/>
  <bookViews>
    <workbookView xWindow="30000" yWindow="4770" windowWidth="21600" windowHeight="11385" tabRatio="760" xr2:uid="{00000000-000D-0000-FFFF-FFFF00000000}"/>
  </bookViews>
  <sheets>
    <sheet name="Instructions" sheetId="9" r:id="rId1"/>
    <sheet name="Summary of scheme costs" sheetId="14" r:id="rId2"/>
    <sheet name="Main Laying Calculation" sheetId="1" r:id="rId3"/>
    <sheet name="Connections Calculation" sheetId="12" r:id="rId4"/>
    <sheet name="Demand Relevant Multiplier" sheetId="10" r:id="rId5"/>
    <sheet name="DataTables" sheetId="6" state="hidden" r:id="rId6"/>
    <sheet name="Change History" sheetId="5" state="hidden" r:id="rId7"/>
  </sheets>
  <externalReferences>
    <externalReference r:id="rId8"/>
  </externalReferences>
  <definedNames>
    <definedName name="_xlnm._FilterDatabase" localSheetId="3" hidden="1">'Connections Calculation'!$A$10:$AZ$165</definedName>
    <definedName name="_xlnm._FilterDatabase" localSheetId="2" hidden="1">'Main Laying Calculation'!$A$9:$AE$128</definedName>
    <definedName name="Activity_Charge">'Main Laying Calculation'!$F$12:$F$126</definedName>
    <definedName name="DataTables_DeliveryRoute">OFFSET(DataTables!$F$2,0,0,(COUNTA(DataTables!$F:$F)-1))</definedName>
    <definedName name="DataTables_DevelopmentCategory">OFFSET(DataTables!$D$2,0,0,(COUNTA(DataTables!$D:$D)-1))</definedName>
    <definedName name="DataTables_DV_JobType">OFFSET(DataTables!$A$2,0,0,(COUNTA(DataTables!$A:$A)-1))</definedName>
    <definedName name="DataTables_LU_JobType">OFFSET(DataTables!$A$1,0,0,COUNTA(DataTables!$A:$A))</definedName>
    <definedName name="DataTables_LU_VATRate">OFFSET(DataTables!$B$1,0,0,COUNTA(DataTables!$A:$A))</definedName>
    <definedName name="DataTables_Rng_JobTypeVATRate">OFFSET(DataTables!$A$1,0,0,COUNTA(DataTables!$A:$A),2)</definedName>
    <definedName name="Date">'Main Laying Calculation'!$B$5</definedName>
    <definedName name="DeliveryRoute">'Main Laying Calculation'!$B$7</definedName>
    <definedName name="DevelopmentCategory">'Main Laying Calculation'!$B$6</definedName>
    <definedName name="Income_Offset">'Main Laying Calculation'!#REF!</definedName>
    <definedName name="ItemQuantities_Developer">'Main Laying Calculation'!$H$12:$H$126</definedName>
    <definedName name="ItemQuantities_UU">'Main Laying Calculation'!$G$12:$G$126</definedName>
    <definedName name="Location">'Main Laying Calculation'!$B$3</definedName>
    <definedName name="Plot_Quantity">'Main Laying Calculation'!$A$129:$B$129</definedName>
    <definedName name="PlotQuant_25">'Main Laying Calculation'!$A$129</definedName>
    <definedName name="PlotQuant_Morethan25">'Main Laying Calculation'!$B$129</definedName>
    <definedName name="_xlnm.Print_Area" localSheetId="3">'Connections Calculation'!$B$10:$N$165</definedName>
    <definedName name="_xlnm.Print_Area" localSheetId="2">'Main Laying Calculation'!$A$9:$K$126</definedName>
    <definedName name="Reference">'Main Laying Calculation'!$B$4</definedName>
    <definedName name="Scheme_Allowance">'[1]Main Laying Calculation'!$I$125</definedName>
    <definedName name="Scheme_Cost">'Main Laying Calculation'!#REF!</definedName>
    <definedName name="Total_Income_Offset_Payment">'[1]Main Laying Calculation'!$I$126</definedName>
    <definedName name="Total_Item_Cost">'Main Laying Calculation'!#REF!</definedName>
    <definedName name="UU_Charges">'Main Laying Calculation'!#REF!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 i="1" l="1"/>
  <c r="I118" i="1" l="1"/>
  <c r="J118" i="1"/>
  <c r="K118" i="1"/>
  <c r="I119" i="1"/>
  <c r="J119" i="1"/>
  <c r="K119" i="1"/>
  <c r="I120" i="1"/>
  <c r="J120" i="1"/>
  <c r="K120" i="1"/>
  <c r="I121" i="1"/>
  <c r="J121" i="1"/>
  <c r="K121" i="1"/>
  <c r="I122" i="1"/>
  <c r="J122" i="1"/>
  <c r="K122" i="1"/>
  <c r="I11" i="1"/>
  <c r="J11" i="1"/>
  <c r="K11" i="1"/>
  <c r="I12" i="1"/>
  <c r="J12" i="1"/>
  <c r="K12" i="1"/>
  <c r="I13" i="1"/>
  <c r="J13" i="1"/>
  <c r="K13" i="1"/>
  <c r="I14" i="1"/>
  <c r="J14" i="1"/>
  <c r="K14" i="1"/>
  <c r="I15" i="1"/>
  <c r="J15" i="1"/>
  <c r="K15" i="1"/>
  <c r="I16" i="1"/>
  <c r="J16" i="1"/>
  <c r="K16" i="1"/>
  <c r="I17" i="1"/>
  <c r="J17" i="1"/>
  <c r="K17" i="1"/>
  <c r="K46" i="12"/>
  <c r="K45" i="12"/>
  <c r="K43" i="12"/>
  <c r="K42" i="12"/>
  <c r="K40" i="12"/>
  <c r="K39" i="12"/>
  <c r="K37" i="12"/>
  <c r="K36" i="12"/>
  <c r="K34" i="12"/>
  <c r="K33" i="12"/>
  <c r="K31" i="12"/>
  <c r="K30" i="12"/>
  <c r="K136" i="12"/>
  <c r="K128" i="12"/>
  <c r="K127" i="12"/>
  <c r="K155" i="12"/>
  <c r="K156" i="12"/>
  <c r="K157" i="12"/>
  <c r="K158" i="12"/>
  <c r="K159" i="12"/>
  <c r="K160" i="12"/>
  <c r="K161" i="12"/>
  <c r="N161" i="12" s="1"/>
  <c r="K162" i="12"/>
  <c r="N162" i="12" s="1"/>
  <c r="K12" i="12"/>
  <c r="K13" i="12"/>
  <c r="K14" i="12"/>
  <c r="K15" i="12"/>
  <c r="K16" i="12"/>
  <c r="K17" i="12"/>
  <c r="K18" i="12"/>
  <c r="K19" i="12"/>
  <c r="K20" i="12"/>
  <c r="K21" i="12"/>
  <c r="K22" i="12"/>
  <c r="K23" i="12"/>
  <c r="K24" i="12"/>
  <c r="K25" i="12"/>
  <c r="K26" i="12"/>
  <c r="K27" i="12"/>
  <c r="K28" i="12"/>
  <c r="K29" i="12"/>
  <c r="K32" i="12"/>
  <c r="K35" i="12"/>
  <c r="K38" i="12"/>
  <c r="K41" i="12"/>
  <c r="K44" i="12"/>
  <c r="K47" i="12"/>
  <c r="K48" i="12"/>
  <c r="K49" i="12"/>
  <c r="K50" i="12"/>
  <c r="K51" i="12"/>
  <c r="K52" i="12"/>
  <c r="K53" i="12"/>
  <c r="K54" i="12"/>
  <c r="K55" i="12"/>
  <c r="K56" i="12"/>
  <c r="K57" i="12"/>
  <c r="K58" i="12"/>
  <c r="K59" i="12"/>
  <c r="K60" i="12"/>
  <c r="K61" i="12"/>
  <c r="K62" i="12"/>
  <c r="K63" i="12"/>
  <c r="K64" i="12"/>
  <c r="K65" i="12"/>
  <c r="K66" i="12"/>
  <c r="K67" i="12"/>
  <c r="K68" i="12"/>
  <c r="K69" i="12"/>
  <c r="K70" i="12"/>
  <c r="K71" i="12"/>
  <c r="K72" i="12"/>
  <c r="K73" i="12"/>
  <c r="K74" i="12"/>
  <c r="K75" i="12"/>
  <c r="K76" i="12"/>
  <c r="K77" i="12"/>
  <c r="K78" i="12"/>
  <c r="K79" i="12"/>
  <c r="K80" i="12"/>
  <c r="K81" i="12"/>
  <c r="K82" i="12"/>
  <c r="K83" i="12"/>
  <c r="K84" i="12"/>
  <c r="M84" i="12" s="1"/>
  <c r="N84" i="12" s="1"/>
  <c r="K85" i="12"/>
  <c r="K86" i="12"/>
  <c r="K87" i="12"/>
  <c r="K88" i="12"/>
  <c r="K89" i="12"/>
  <c r="K90" i="12"/>
  <c r="K91" i="12"/>
  <c r="K92" i="12"/>
  <c r="K93" i="12"/>
  <c r="K94" i="12"/>
  <c r="K95" i="12"/>
  <c r="K96" i="12"/>
  <c r="K97" i="12"/>
  <c r="K98" i="12"/>
  <c r="K99" i="12"/>
  <c r="K100" i="12"/>
  <c r="K101" i="12"/>
  <c r="K102" i="12"/>
  <c r="K103" i="12"/>
  <c r="K104" i="12"/>
  <c r="K105" i="12"/>
  <c r="K106" i="12"/>
  <c r="K107" i="12"/>
  <c r="M107" i="12" s="1"/>
  <c r="N107" i="12" s="1"/>
  <c r="K108" i="12"/>
  <c r="K109" i="12"/>
  <c r="K110" i="12"/>
  <c r="K111" i="12"/>
  <c r="M111" i="12" s="1"/>
  <c r="N111" i="12" s="1"/>
  <c r="K112" i="12"/>
  <c r="K113" i="12"/>
  <c r="K114" i="12"/>
  <c r="K115" i="12"/>
  <c r="K116" i="12"/>
  <c r="K117" i="12"/>
  <c r="K118" i="12"/>
  <c r="K119" i="12"/>
  <c r="K120" i="12"/>
  <c r="K121" i="12"/>
  <c r="K122" i="12"/>
  <c r="K123" i="12"/>
  <c r="K124" i="12"/>
  <c r="K125" i="12"/>
  <c r="K126" i="12"/>
  <c r="K129" i="12"/>
  <c r="K130" i="12"/>
  <c r="K131" i="12"/>
  <c r="K132" i="12"/>
  <c r="K133" i="12"/>
  <c r="K134" i="12"/>
  <c r="K135" i="12"/>
  <c r="K137" i="12"/>
  <c r="K138" i="12"/>
  <c r="K139" i="12"/>
  <c r="K140" i="12"/>
  <c r="K141" i="12"/>
  <c r="K142" i="12"/>
  <c r="K143" i="12"/>
  <c r="K144" i="12"/>
  <c r="K145" i="12"/>
  <c r="K146" i="12"/>
  <c r="K147" i="12"/>
  <c r="K148" i="12"/>
  <c r="K149" i="12"/>
  <c r="K150" i="12"/>
  <c r="K151" i="12"/>
  <c r="K152" i="12"/>
  <c r="K153" i="12"/>
  <c r="K11" i="12"/>
  <c r="K163" i="12" l="1"/>
  <c r="M45" i="12"/>
  <c r="N45" i="12" s="1"/>
  <c r="M46" i="12"/>
  <c r="N46" i="12" s="1"/>
  <c r="M42" i="12"/>
  <c r="N42" i="12" s="1"/>
  <c r="M43" i="12"/>
  <c r="N43" i="12" s="1"/>
  <c r="M39" i="12"/>
  <c r="N39" i="12" s="1"/>
  <c r="M40" i="12"/>
  <c r="N40" i="12" s="1"/>
  <c r="M36" i="12"/>
  <c r="N36" i="12" s="1"/>
  <c r="M37" i="12"/>
  <c r="N37" i="12" s="1"/>
  <c r="M33" i="12"/>
  <c r="N33" i="12" s="1"/>
  <c r="M34" i="12"/>
  <c r="N34" i="12" s="1"/>
  <c r="M31" i="12"/>
  <c r="N31" i="12" s="1"/>
  <c r="M30" i="12"/>
  <c r="N30" i="12" s="1"/>
  <c r="K154" i="12"/>
  <c r="K165" i="12" l="1"/>
  <c r="M38" i="12"/>
  <c r="M35" i="12"/>
  <c r="N35" i="12" s="1"/>
  <c r="M32" i="12"/>
  <c r="M28" i="12"/>
  <c r="M27" i="12"/>
  <c r="N28" i="12" l="1"/>
  <c r="M26" i="12"/>
  <c r="N26" i="12" s="1"/>
  <c r="M44" i="12"/>
  <c r="N44" i="12" s="1"/>
  <c r="N38" i="12"/>
  <c r="M29" i="12"/>
  <c r="N29" i="12" s="1"/>
  <c r="N27" i="12"/>
  <c r="N32" i="12"/>
  <c r="M41" i="12"/>
  <c r="N41" i="12" s="1"/>
  <c r="M17" i="12" l="1"/>
  <c r="N17" i="12" s="1"/>
  <c r="M18" i="12"/>
  <c r="M19" i="12"/>
  <c r="M24" i="12"/>
  <c r="M25" i="12"/>
  <c r="N25" i="12" s="1"/>
  <c r="M47" i="12"/>
  <c r="N47" i="12" s="1"/>
  <c r="M48" i="12"/>
  <c r="M51" i="12"/>
  <c r="N51" i="12" s="1"/>
  <c r="M53" i="12"/>
  <c r="N53" i="12" s="1"/>
  <c r="M54" i="12"/>
  <c r="M55" i="12"/>
  <c r="M56" i="12"/>
  <c r="M61" i="12"/>
  <c r="M62" i="12"/>
  <c r="M63" i="12"/>
  <c r="M64" i="12"/>
  <c r="M70" i="12"/>
  <c r="N70" i="12" s="1"/>
  <c r="M71" i="12"/>
  <c r="M72" i="12"/>
  <c r="M77" i="12"/>
  <c r="N77" i="12" s="1"/>
  <c r="M78" i="12"/>
  <c r="N78" i="12" s="1"/>
  <c r="M79" i="12"/>
  <c r="M80" i="12"/>
  <c r="M86" i="12"/>
  <c r="M87" i="12"/>
  <c r="M88" i="12"/>
  <c r="N88" i="12" s="1"/>
  <c r="M89" i="12"/>
  <c r="M92" i="12"/>
  <c r="N92" i="12" s="1"/>
  <c r="M95" i="12"/>
  <c r="M96" i="12"/>
  <c r="M97" i="12"/>
  <c r="M100" i="12"/>
  <c r="N100" i="12" s="1"/>
  <c r="M103" i="12"/>
  <c r="N103" i="12" s="1"/>
  <c r="M104" i="12"/>
  <c r="M105" i="12"/>
  <c r="M112" i="12"/>
  <c r="N112" i="12" s="1"/>
  <c r="M113" i="12"/>
  <c r="N113" i="12" s="1"/>
  <c r="M114" i="12"/>
  <c r="N114" i="12" s="1"/>
  <c r="M115" i="12"/>
  <c r="M119" i="12"/>
  <c r="N119" i="12" s="1"/>
  <c r="M121" i="12"/>
  <c r="N121" i="12" s="1"/>
  <c r="M122" i="12"/>
  <c r="M123" i="12"/>
  <c r="M124" i="12"/>
  <c r="M127" i="12"/>
  <c r="N127" i="12" s="1"/>
  <c r="M129" i="12"/>
  <c r="N129" i="12" s="1"/>
  <c r="M131" i="12"/>
  <c r="N131" i="12" s="1"/>
  <c r="M134" i="12"/>
  <c r="N134" i="12" s="1"/>
  <c r="M137" i="12"/>
  <c r="N137" i="12" s="1"/>
  <c r="M138" i="12"/>
  <c r="N138" i="12" s="1"/>
  <c r="M139" i="12"/>
  <c r="N139" i="12" s="1"/>
  <c r="M140" i="12"/>
  <c r="N140" i="12" s="1"/>
  <c r="M141" i="12"/>
  <c r="N141" i="12" s="1"/>
  <c r="M142" i="12"/>
  <c r="N142" i="12" s="1"/>
  <c r="M145" i="12"/>
  <c r="M150" i="12"/>
  <c r="N150" i="12" s="1"/>
  <c r="M151" i="12"/>
  <c r="M152" i="12"/>
  <c r="N152" i="12" s="1"/>
  <c r="M153" i="12"/>
  <c r="M12" i="12"/>
  <c r="N12" i="12" s="1"/>
  <c r="M13" i="12"/>
  <c r="N13" i="12" s="1"/>
  <c r="M15" i="12"/>
  <c r="M16" i="12"/>
  <c r="N16" i="12" s="1"/>
  <c r="M20" i="12"/>
  <c r="N20" i="12" s="1"/>
  <c r="M21" i="12"/>
  <c r="N21" i="12" s="1"/>
  <c r="M22" i="12"/>
  <c r="M23" i="12"/>
  <c r="M49" i="12"/>
  <c r="N49" i="12" s="1"/>
  <c r="M50" i="12"/>
  <c r="N50" i="12" s="1"/>
  <c r="M52" i="12"/>
  <c r="M57" i="12"/>
  <c r="M58" i="12"/>
  <c r="N58" i="12" s="1"/>
  <c r="M59" i="12"/>
  <c r="N59" i="12" s="1"/>
  <c r="M60" i="12"/>
  <c r="M65" i="12"/>
  <c r="M66" i="12"/>
  <c r="N66" i="12" s="1"/>
  <c r="M68" i="12"/>
  <c r="M69" i="12"/>
  <c r="M73" i="12"/>
  <c r="M74" i="12"/>
  <c r="N74" i="12" s="1"/>
  <c r="M75" i="12"/>
  <c r="M76" i="12"/>
  <c r="M81" i="12"/>
  <c r="N81" i="12" s="1"/>
  <c r="M82" i="12"/>
  <c r="N82" i="12" s="1"/>
  <c r="M83" i="12"/>
  <c r="N83" i="12" s="1"/>
  <c r="M85" i="12"/>
  <c r="M90" i="12"/>
  <c r="M91" i="12"/>
  <c r="N91" i="12" s="1"/>
  <c r="M93" i="12"/>
  <c r="M94" i="12"/>
  <c r="N94" i="12" s="1"/>
  <c r="M98" i="12"/>
  <c r="N98" i="12" s="1"/>
  <c r="M99" i="12"/>
  <c r="N99" i="12" s="1"/>
  <c r="M101" i="12"/>
  <c r="M102" i="12"/>
  <c r="M106" i="12"/>
  <c r="M108" i="12"/>
  <c r="N108" i="12" s="1"/>
  <c r="M109" i="12"/>
  <c r="M110" i="12"/>
  <c r="M117" i="12"/>
  <c r="M118" i="12"/>
  <c r="N118" i="12" s="1"/>
  <c r="M120" i="12"/>
  <c r="M125" i="12"/>
  <c r="M126" i="12"/>
  <c r="N126" i="12" s="1"/>
  <c r="M135" i="12"/>
  <c r="N135" i="12" s="1"/>
  <c r="M143" i="12"/>
  <c r="N143" i="12" s="1"/>
  <c r="M144" i="12"/>
  <c r="M67" i="12" l="1"/>
  <c r="N67" i="12" s="1"/>
  <c r="M14" i="12"/>
  <c r="N14" i="12" s="1"/>
  <c r="N69" i="12"/>
  <c r="N24" i="12"/>
  <c r="N102" i="12"/>
  <c r="N61" i="12"/>
  <c r="N86" i="12"/>
  <c r="N125" i="12"/>
  <c r="N117" i="12"/>
  <c r="N106" i="12"/>
  <c r="N90" i="12"/>
  <c r="N73" i="12"/>
  <c r="N65" i="12"/>
  <c r="N57" i="12"/>
  <c r="N104" i="12"/>
  <c r="N63" i="12"/>
  <c r="N123" i="12"/>
  <c r="N79" i="12"/>
  <c r="N71" i="12"/>
  <c r="N55" i="12"/>
  <c r="N18" i="12"/>
  <c r="N96" i="12"/>
  <c r="N95" i="12"/>
  <c r="N62" i="12"/>
  <c r="M132" i="12"/>
  <c r="N132" i="12" s="1"/>
  <c r="N87" i="12"/>
  <c r="N122" i="12"/>
  <c r="N54" i="12"/>
  <c r="N144" i="12"/>
  <c r="N109" i="12"/>
  <c r="N75" i="12"/>
  <c r="N22" i="12"/>
  <c r="N151" i="12"/>
  <c r="N124" i="12"/>
  <c r="N110" i="12"/>
  <c r="N97" i="12"/>
  <c r="N85" i="12"/>
  <c r="N64" i="12"/>
  <c r="N23" i="12"/>
  <c r="N120" i="12"/>
  <c r="N105" i="12"/>
  <c r="N89" i="12"/>
  <c r="N76" i="12"/>
  <c r="N68" i="12"/>
  <c r="N60" i="12"/>
  <c r="N48" i="12"/>
  <c r="N19" i="12"/>
  <c r="N115" i="12"/>
  <c r="N101" i="12"/>
  <c r="N93" i="12"/>
  <c r="N80" i="12"/>
  <c r="N72" i="12"/>
  <c r="N56" i="12"/>
  <c r="N52" i="12"/>
  <c r="N15" i="12"/>
  <c r="M133" i="12"/>
  <c r="N133" i="12" s="1"/>
  <c r="M128" i="12"/>
  <c r="N128" i="12" s="1"/>
  <c r="N153" i="12"/>
  <c r="N145" i="12"/>
  <c r="M136" i="12"/>
  <c r="N136" i="12" s="1"/>
  <c r="J126" i="1"/>
  <c r="J33" i="1" l="1"/>
  <c r="K33" i="1"/>
  <c r="J34" i="1"/>
  <c r="K34" i="1"/>
  <c r="J35" i="1"/>
  <c r="K35" i="1"/>
  <c r="J36" i="1"/>
  <c r="K36" i="1"/>
  <c r="J37" i="1"/>
  <c r="K37" i="1"/>
  <c r="J38" i="1"/>
  <c r="K38" i="1"/>
  <c r="J39" i="1"/>
  <c r="K39" i="1"/>
  <c r="J40" i="1"/>
  <c r="K40" i="1"/>
  <c r="J41" i="1"/>
  <c r="K41" i="1"/>
  <c r="J42" i="1"/>
  <c r="K42" i="1"/>
  <c r="J43" i="1"/>
  <c r="K43" i="1"/>
  <c r="J44" i="1"/>
  <c r="K44" i="1"/>
  <c r="J45" i="1"/>
  <c r="K45" i="1"/>
  <c r="J46" i="1"/>
  <c r="K46" i="1"/>
  <c r="J47" i="1"/>
  <c r="K47" i="1"/>
  <c r="J48" i="1"/>
  <c r="K48" i="1"/>
  <c r="J49" i="1"/>
  <c r="K49" i="1"/>
  <c r="J50" i="1"/>
  <c r="K50" i="1"/>
  <c r="J51" i="1"/>
  <c r="K51" i="1"/>
  <c r="J52" i="1"/>
  <c r="K52" i="1"/>
  <c r="J53" i="1"/>
  <c r="K53" i="1"/>
  <c r="J54" i="1"/>
  <c r="K54" i="1"/>
  <c r="J55" i="1"/>
  <c r="K55" i="1"/>
  <c r="J56" i="1"/>
  <c r="K56" i="1"/>
  <c r="J57" i="1"/>
  <c r="K57" i="1"/>
  <c r="J58" i="1"/>
  <c r="K58" i="1"/>
  <c r="J59" i="1"/>
  <c r="K59" i="1"/>
  <c r="J60" i="1"/>
  <c r="K60" i="1"/>
  <c r="J61" i="1"/>
  <c r="K61" i="1"/>
  <c r="J62" i="1"/>
  <c r="K62" i="1"/>
  <c r="J63" i="1"/>
  <c r="K63" i="1"/>
  <c r="J64" i="1"/>
  <c r="K64" i="1"/>
  <c r="J65" i="1"/>
  <c r="K65" i="1"/>
  <c r="J66" i="1"/>
  <c r="K66" i="1"/>
  <c r="J67" i="1"/>
  <c r="K67" i="1"/>
  <c r="J68" i="1"/>
  <c r="K68" i="1"/>
  <c r="J69" i="1"/>
  <c r="K69" i="1"/>
  <c r="J70" i="1"/>
  <c r="K70" i="1"/>
  <c r="J71" i="1"/>
  <c r="K71" i="1"/>
  <c r="J72" i="1"/>
  <c r="K72" i="1"/>
  <c r="J73" i="1"/>
  <c r="K73" i="1"/>
  <c r="J74" i="1"/>
  <c r="K74" i="1"/>
  <c r="J75" i="1"/>
  <c r="K75" i="1"/>
  <c r="J76" i="1"/>
  <c r="K76" i="1"/>
  <c r="J77" i="1"/>
  <c r="K77" i="1"/>
  <c r="J78" i="1"/>
  <c r="K78" i="1"/>
  <c r="J79" i="1"/>
  <c r="K79" i="1"/>
  <c r="J80" i="1"/>
  <c r="K80" i="1"/>
  <c r="J81" i="1"/>
  <c r="K81" i="1"/>
  <c r="J82" i="1"/>
  <c r="K82" i="1"/>
  <c r="J83" i="1"/>
  <c r="K83" i="1"/>
  <c r="J84" i="1"/>
  <c r="K84" i="1"/>
  <c r="J85" i="1"/>
  <c r="K85" i="1"/>
  <c r="J86" i="1"/>
  <c r="K86" i="1"/>
  <c r="J87" i="1"/>
  <c r="K87" i="1"/>
  <c r="J88" i="1"/>
  <c r="K88" i="1"/>
  <c r="J89" i="1"/>
  <c r="K89" i="1"/>
  <c r="J90" i="1"/>
  <c r="K90" i="1"/>
  <c r="J91" i="1"/>
  <c r="K91" i="1"/>
  <c r="J92" i="1"/>
  <c r="K92" i="1"/>
  <c r="J93" i="1"/>
  <c r="K93" i="1"/>
  <c r="J94" i="1"/>
  <c r="K94" i="1"/>
  <c r="J95" i="1"/>
  <c r="K95" i="1"/>
  <c r="J96" i="1"/>
  <c r="K96" i="1"/>
  <c r="J97" i="1"/>
  <c r="K97" i="1"/>
  <c r="J98" i="1"/>
  <c r="K98" i="1"/>
  <c r="J99" i="1"/>
  <c r="K99" i="1"/>
  <c r="J100" i="1"/>
  <c r="K100" i="1"/>
  <c r="J101" i="1"/>
  <c r="K101" i="1"/>
  <c r="J102" i="1"/>
  <c r="K102" i="1"/>
  <c r="J103" i="1"/>
  <c r="K103" i="1"/>
  <c r="J104" i="1"/>
  <c r="K104" i="1"/>
  <c r="J105" i="1"/>
  <c r="K105" i="1"/>
  <c r="J106" i="1"/>
  <c r="K106" i="1"/>
  <c r="J107" i="1"/>
  <c r="K107" i="1"/>
  <c r="J108" i="1"/>
  <c r="K108" i="1"/>
  <c r="J109" i="1"/>
  <c r="K109" i="1"/>
  <c r="J110" i="1"/>
  <c r="K110" i="1"/>
  <c r="J111" i="1"/>
  <c r="K111" i="1"/>
  <c r="J112" i="1"/>
  <c r="K112" i="1"/>
  <c r="J113" i="1"/>
  <c r="K113" i="1"/>
  <c r="J114" i="1"/>
  <c r="K114" i="1"/>
  <c r="J115" i="1"/>
  <c r="K115" i="1"/>
  <c r="J116" i="1"/>
  <c r="K116" i="1"/>
  <c r="J117" i="1"/>
  <c r="K117" i="1"/>
  <c r="J123" i="1"/>
  <c r="K123" i="1"/>
  <c r="J124" i="1"/>
  <c r="K124" i="1"/>
  <c r="J125" i="1"/>
  <c r="K125" i="1"/>
  <c r="K126" i="1"/>
  <c r="J24" i="1"/>
  <c r="K24" i="1"/>
  <c r="J25" i="1"/>
  <c r="K25" i="1"/>
  <c r="J26" i="1"/>
  <c r="K26" i="1"/>
  <c r="I114" i="1" l="1"/>
  <c r="I42" i="1"/>
  <c r="I43" i="1"/>
  <c r="I44" i="1"/>
  <c r="I33" i="1"/>
  <c r="I34" i="1"/>
  <c r="I35" i="1"/>
  <c r="I24" i="1"/>
  <c r="I25" i="1"/>
  <c r="I26" i="1"/>
  <c r="I110" i="1"/>
  <c r="I113" i="1"/>
  <c r="I115" i="1"/>
  <c r="I116" i="1"/>
  <c r="I111" i="1"/>
  <c r="M159" i="12" l="1"/>
  <c r="N159" i="12" s="1"/>
  <c r="M160" i="12"/>
  <c r="N160" i="12" s="1"/>
  <c r="D128" i="1"/>
  <c r="D127" i="1"/>
  <c r="K18" i="1"/>
  <c r="K19" i="1"/>
  <c r="K20" i="1"/>
  <c r="K21" i="1"/>
  <c r="K22" i="1"/>
  <c r="K23" i="1"/>
  <c r="K27" i="1"/>
  <c r="K28" i="1"/>
  <c r="K29" i="1"/>
  <c r="K30" i="1"/>
  <c r="K31" i="1"/>
  <c r="K32" i="1"/>
  <c r="K10" i="1"/>
  <c r="I128" i="1" l="1"/>
  <c r="J20" i="1"/>
  <c r="J21" i="1"/>
  <c r="J22" i="1"/>
  <c r="J23" i="1"/>
  <c r="J27" i="1"/>
  <c r="J28" i="1"/>
  <c r="J29" i="1"/>
  <c r="J30" i="1"/>
  <c r="J31" i="1"/>
  <c r="J32" i="1"/>
  <c r="J10" i="1"/>
  <c r="J18" i="1"/>
  <c r="J19" i="1"/>
  <c r="I18" i="1" l="1"/>
  <c r="I19" i="1"/>
  <c r="I20" i="1"/>
  <c r="I21" i="1"/>
  <c r="I22" i="1"/>
  <c r="I23" i="1"/>
  <c r="I27" i="1"/>
  <c r="I28" i="1"/>
  <c r="I29" i="1"/>
  <c r="I30" i="1"/>
  <c r="I31" i="1"/>
  <c r="I32" i="1"/>
  <c r="I36" i="1"/>
  <c r="I37" i="1"/>
  <c r="I38" i="1"/>
  <c r="I39" i="1"/>
  <c r="I40" i="1"/>
  <c r="I41" i="1"/>
  <c r="I45" i="1"/>
  <c r="I46" i="1"/>
  <c r="I47" i="1"/>
  <c r="I48" i="1"/>
  <c r="I49" i="1"/>
  <c r="I50" i="1"/>
  <c r="I51" i="1"/>
  <c r="I52" i="1"/>
  <c r="I53" i="1"/>
  <c r="I54" i="1"/>
  <c r="I55" i="1"/>
  <c r="I56" i="1"/>
  <c r="I57" i="1"/>
  <c r="I58" i="1"/>
  <c r="I59" i="1"/>
  <c r="I60" i="1"/>
  <c r="I61" i="1"/>
  <c r="I62" i="1"/>
  <c r="I63" i="1"/>
  <c r="I64" i="1"/>
  <c r="I65" i="1"/>
  <c r="I66" i="1"/>
  <c r="I67" i="1"/>
  <c r="I68" i="1"/>
  <c r="I69" i="1"/>
  <c r="I70" i="1"/>
  <c r="I71" i="1"/>
  <c r="I72" i="1"/>
  <c r="I73" i="1"/>
  <c r="I74" i="1"/>
  <c r="I75" i="1"/>
  <c r="I76" i="1"/>
  <c r="I77" i="1"/>
  <c r="I78" i="1"/>
  <c r="I79" i="1"/>
  <c r="I80" i="1"/>
  <c r="I81" i="1"/>
  <c r="I82" i="1"/>
  <c r="I83" i="1"/>
  <c r="I84" i="1"/>
  <c r="I85" i="1"/>
  <c r="I86" i="1"/>
  <c r="I87" i="1"/>
  <c r="I88" i="1"/>
  <c r="I89" i="1"/>
  <c r="I90" i="1"/>
  <c r="I91" i="1"/>
  <c r="I92" i="1"/>
  <c r="I93" i="1"/>
  <c r="I94" i="1"/>
  <c r="I95" i="1"/>
  <c r="I96" i="1"/>
  <c r="I97" i="1"/>
  <c r="I98" i="1"/>
  <c r="I99" i="1"/>
  <c r="I100" i="1"/>
  <c r="I101" i="1"/>
  <c r="I102" i="1"/>
  <c r="I103" i="1"/>
  <c r="I104" i="1"/>
  <c r="I105" i="1"/>
  <c r="I106" i="1"/>
  <c r="I107" i="1"/>
  <c r="I108" i="1"/>
  <c r="I109" i="1"/>
  <c r="I112" i="1"/>
  <c r="I117" i="1"/>
  <c r="I123" i="1"/>
  <c r="I124" i="1"/>
  <c r="I125" i="1"/>
  <c r="I126" i="1"/>
  <c r="I10" i="1"/>
  <c r="I127" i="1" l="1"/>
  <c r="C6" i="14" s="1"/>
  <c r="B15" i="14" l="1"/>
  <c r="D11" i="14" l="1"/>
  <c r="M11" i="12"/>
  <c r="J4" i="12"/>
  <c r="J3" i="12"/>
  <c r="J2" i="12"/>
  <c r="M158" i="12" l="1"/>
  <c r="N158" i="12" s="1"/>
  <c r="M155" i="12"/>
  <c r="N155" i="12" s="1"/>
  <c r="M156" i="12"/>
  <c r="N156" i="12" s="1"/>
  <c r="M157" i="12"/>
  <c r="N157" i="12" s="1"/>
  <c r="N11" i="12"/>
  <c r="N163" i="12" l="1"/>
  <c r="M154" i="12"/>
  <c r="M163" i="12"/>
  <c r="M165" i="12" l="1"/>
  <c r="N154" i="12"/>
  <c r="C10" i="14"/>
  <c r="D10" i="14" s="1"/>
  <c r="C9" i="14" l="1"/>
  <c r="D9" i="14" s="1"/>
  <c r="N165" i="12"/>
  <c r="E5" i="10"/>
  <c r="E6" i="10"/>
  <c r="E7" i="10"/>
  <c r="E8" i="10"/>
  <c r="E9" i="10"/>
  <c r="E10" i="10"/>
  <c r="E11" i="10"/>
  <c r="D12" i="10" l="1"/>
  <c r="D6" i="14" l="1"/>
  <c r="C12" i="14" l="1"/>
  <c r="D12" i="1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Cotterill, Mike</author>
    <author>O'Connor, Nick</author>
  </authors>
  <commentList>
    <comment ref="G107" authorId="0" shapeId="0" xr:uid="{00000000-0006-0000-0200-000003000000}">
      <text>
        <r>
          <rPr>
            <b/>
            <sz val="9"/>
            <color indexed="81"/>
            <rFont val="Tahoma"/>
            <family val="2"/>
          </rPr>
          <t>If a charge has been inputted, enter "1" in the UU and/or Developer quantity columns</t>
        </r>
      </text>
    </comment>
    <comment ref="H107" authorId="1" shapeId="0" xr:uid="{00000000-0006-0000-0200-000004000000}">
      <text>
        <r>
          <rPr>
            <b/>
            <sz val="9"/>
            <color indexed="81"/>
            <rFont val="Tahoma"/>
            <family val="2"/>
          </rPr>
          <t xml:space="preserve">If a charge has been inputted, enter "1" in the UU and/or Developer quantity columns
</t>
        </r>
      </text>
    </comment>
    <comment ref="G108" authorId="0" shapeId="0" xr:uid="{00000000-0006-0000-0200-000005000000}">
      <text>
        <r>
          <rPr>
            <b/>
            <sz val="9"/>
            <color indexed="81"/>
            <rFont val="Tahoma"/>
            <family val="2"/>
          </rPr>
          <t>If a charge has been inputted, enter "1" in the UU and/or Developer quantity columns</t>
        </r>
      </text>
    </comment>
    <comment ref="H108" authorId="1" shapeId="0" xr:uid="{00000000-0006-0000-0200-000006000000}">
      <text>
        <r>
          <rPr>
            <b/>
            <sz val="9"/>
            <color indexed="81"/>
            <rFont val="Tahoma"/>
            <family val="2"/>
          </rPr>
          <t>If a charge has been inputted, enter "1" in the UU and/or Developer quantity columns</t>
        </r>
      </text>
    </comment>
    <comment ref="G109" authorId="0" shapeId="0" xr:uid="{00000000-0006-0000-0200-000007000000}">
      <text>
        <r>
          <rPr>
            <b/>
            <sz val="9"/>
            <color indexed="81"/>
            <rFont val="Tahoma"/>
            <family val="2"/>
          </rPr>
          <t>If a charge has been inputted, enter "1" in the UU and/or Developer quantity columns</t>
        </r>
      </text>
    </comment>
    <comment ref="H109" authorId="1" shapeId="0" xr:uid="{00000000-0006-0000-0200-000008000000}">
      <text>
        <r>
          <rPr>
            <b/>
            <sz val="9"/>
            <color indexed="81"/>
            <rFont val="Tahoma"/>
            <family val="2"/>
          </rPr>
          <t>If a charge has been inputted, enter "1" in the UU and/or Developer quantity columns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Cotterill, Mike</author>
    <author>Burke, Emily</author>
  </authors>
  <commentList>
    <comment ref="F47" authorId="0" shapeId="0" xr:uid="{00000000-0006-0000-0300-000001000000}">
      <text>
        <r>
          <rPr>
            <sz val="9"/>
            <color indexed="81"/>
            <rFont val="Tahoma"/>
            <family val="2"/>
          </rPr>
          <t xml:space="preserve">This charge </t>
        </r>
        <r>
          <rPr>
            <b/>
            <sz val="9"/>
            <color indexed="81"/>
            <rFont val="Tahoma"/>
            <family val="2"/>
          </rPr>
          <t>excludes the cost of the meter</t>
        </r>
        <r>
          <rPr>
            <sz val="9"/>
            <color indexed="81"/>
            <rFont val="Tahoma"/>
            <family val="2"/>
          </rPr>
          <t xml:space="preserve"> but includes the cost of installing a meter</t>
        </r>
      </text>
    </comment>
    <comment ref="F48" authorId="0" shapeId="0" xr:uid="{00000000-0006-0000-0300-000002000000}">
      <text>
        <r>
          <rPr>
            <sz val="9"/>
            <color indexed="81"/>
            <rFont val="Tahoma"/>
            <family val="2"/>
          </rPr>
          <t xml:space="preserve">This charge </t>
        </r>
        <r>
          <rPr>
            <b/>
            <sz val="9"/>
            <color indexed="81"/>
            <rFont val="Tahoma"/>
            <family val="2"/>
          </rPr>
          <t>excludes the cost of the meter</t>
        </r>
        <r>
          <rPr>
            <sz val="9"/>
            <color indexed="81"/>
            <rFont val="Tahoma"/>
            <family val="2"/>
          </rPr>
          <t xml:space="preserve"> but includes the cost of installing a meter</t>
        </r>
      </text>
    </comment>
    <comment ref="F49" authorId="0" shapeId="0" xr:uid="{00000000-0006-0000-0300-000003000000}">
      <text>
        <r>
          <rPr>
            <sz val="9"/>
            <color indexed="81"/>
            <rFont val="Tahoma"/>
            <family val="2"/>
          </rPr>
          <t xml:space="preserve">This charge </t>
        </r>
        <r>
          <rPr>
            <b/>
            <sz val="9"/>
            <color indexed="81"/>
            <rFont val="Tahoma"/>
            <family val="2"/>
          </rPr>
          <t>excludes the cost of the meter</t>
        </r>
        <r>
          <rPr>
            <sz val="9"/>
            <color indexed="81"/>
            <rFont val="Tahoma"/>
            <family val="2"/>
          </rPr>
          <t xml:space="preserve"> but includes the cost of installing a meter</t>
        </r>
      </text>
    </comment>
    <comment ref="F50" authorId="0" shapeId="0" xr:uid="{00000000-0006-0000-0300-000004000000}">
      <text>
        <r>
          <rPr>
            <sz val="9"/>
            <color indexed="81"/>
            <rFont val="Tahoma"/>
            <family val="2"/>
          </rPr>
          <t xml:space="preserve">This charge must be selected for all 25mm boundary box connections
</t>
        </r>
      </text>
    </comment>
    <comment ref="F51" authorId="0" shapeId="0" xr:uid="{00000000-0006-0000-0300-000005000000}">
      <text>
        <r>
          <rPr>
            <sz val="9"/>
            <color indexed="81"/>
            <rFont val="Tahoma"/>
            <family val="2"/>
          </rPr>
          <t xml:space="preserve">This charge is for the 32mm connection only. The charges for meter provision &amp; installation, along with a boundary box (where applicable) need to be added
</t>
        </r>
      </text>
    </comment>
    <comment ref="F52" authorId="0" shapeId="0" xr:uid="{00000000-0006-0000-0300-000006000000}">
      <text>
        <r>
          <rPr>
            <sz val="9"/>
            <color indexed="81"/>
            <rFont val="Tahoma"/>
            <family val="2"/>
          </rPr>
          <t xml:space="preserve">This charge is for the 32mm connection only. The charges for meter provision &amp; installation, along with a boundary box (where applicable) need to be added
</t>
        </r>
      </text>
    </comment>
    <comment ref="F53" authorId="0" shapeId="0" xr:uid="{00000000-0006-0000-0300-000007000000}">
      <text>
        <r>
          <rPr>
            <sz val="9"/>
            <color indexed="81"/>
            <rFont val="Tahoma"/>
            <family val="2"/>
          </rPr>
          <t xml:space="preserve">This charge is for the 32mm connection only. The charges for meter provision &amp; installation, along with a boundary box (where applicable) need to be added
</t>
        </r>
      </text>
    </comment>
    <comment ref="F54" authorId="0" shapeId="0" xr:uid="{00000000-0006-0000-0300-000008000000}">
      <text>
        <r>
          <rPr>
            <sz val="9"/>
            <color indexed="81"/>
            <rFont val="Tahoma"/>
            <family val="2"/>
          </rPr>
          <t xml:space="preserve">This charge must be selected for all 32mm boundary box connections
</t>
        </r>
      </text>
    </comment>
    <comment ref="F96" authorId="0" shapeId="0" xr:uid="{00000000-0006-0000-0300-000009000000}">
      <text>
        <r>
          <rPr>
            <sz val="9"/>
            <color indexed="81"/>
            <rFont val="Tahoma"/>
            <family val="2"/>
          </rPr>
          <t>This charge includes the cost of installing the meters. Additional charges apply for the meter itself</t>
        </r>
      </text>
    </comment>
    <comment ref="F97" authorId="0" shapeId="0" xr:uid="{00000000-0006-0000-0300-00000A000000}">
      <text>
        <r>
          <rPr>
            <sz val="9"/>
            <color indexed="81"/>
            <rFont val="Tahoma"/>
            <family val="2"/>
          </rPr>
          <t>This charge includes the cost of installing the meters. Additional charges apply for the meter itself</t>
        </r>
      </text>
    </comment>
    <comment ref="F98" authorId="0" shapeId="0" xr:uid="{00000000-0006-0000-0300-00000B000000}">
      <text>
        <r>
          <rPr>
            <sz val="9"/>
            <color indexed="81"/>
            <rFont val="Tahoma"/>
            <family val="2"/>
          </rPr>
          <t>This charge includes the cost of installing the meters. Additional charges apply for the meter itself</t>
        </r>
      </text>
    </comment>
    <comment ref="F99" authorId="0" shapeId="0" xr:uid="{00000000-0006-0000-0300-00000C000000}">
      <text>
        <r>
          <rPr>
            <sz val="9"/>
            <color indexed="81"/>
            <rFont val="Tahoma"/>
            <family val="2"/>
          </rPr>
          <t>This charge includes the cost of installing the meters. Additional charges apply for the meter itself</t>
        </r>
      </text>
    </comment>
    <comment ref="J157" authorId="0" shapeId="0" xr:uid="{00000000-0006-0000-0300-00000E000000}">
      <text>
        <r>
          <rPr>
            <sz val="9"/>
            <color indexed="81"/>
            <rFont val="Tahoma"/>
            <family val="2"/>
          </rPr>
          <t>Enter the number of equivalent standard infrastructure charges</t>
        </r>
      </text>
    </comment>
    <comment ref="J158" authorId="1" shapeId="0" xr:uid="{00000000-0006-0000-0300-00000F000000}">
      <text>
        <r>
          <rPr>
            <sz val="9"/>
            <color indexed="81"/>
            <rFont val="Tahoma"/>
            <family val="2"/>
          </rPr>
          <t>Enter the number of equivalent standard infrastructure charges</t>
        </r>
      </text>
    </comment>
  </commentList>
</comments>
</file>

<file path=xl/sharedStrings.xml><?xml version="1.0" encoding="utf-8"?>
<sst xmlns="http://schemas.openxmlformats.org/spreadsheetml/2006/main" count="1461" uniqueCount="598">
  <si>
    <t xml:space="preserve">Location:   </t>
  </si>
  <si>
    <t>Work activity</t>
  </si>
  <si>
    <t>Non contestable / Contestable</t>
  </si>
  <si>
    <t>Charges Scheme Reference</t>
  </si>
  <si>
    <t>Charge Item</t>
  </si>
  <si>
    <t>Charge Unit</t>
  </si>
  <si>
    <t>Charge</t>
  </si>
  <si>
    <t>Total</t>
  </si>
  <si>
    <t>Point of connection</t>
  </si>
  <si>
    <t>Non contestable</t>
  </si>
  <si>
    <t>Fixed fee</t>
  </si>
  <si>
    <t>Branch connections - Unsurfaced</t>
  </si>
  <si>
    <t>Each</t>
  </si>
  <si>
    <t>Branch connections - Surfaced</t>
  </si>
  <si>
    <t>Piece-up connections - Unsurfaced</t>
  </si>
  <si>
    <t>Contestable</t>
  </si>
  <si>
    <t>Piece-up connections - Surfaced</t>
  </si>
  <si>
    <t>End connections - Unsurfaced</t>
  </si>
  <si>
    <t>End connections - Surfaced</t>
  </si>
  <si>
    <t>Additional metre of PE main - Unsurfaced (50mm-99mm)</t>
  </si>
  <si>
    <t>Metre</t>
  </si>
  <si>
    <t>Additional metre of PE main - Surfaced (50mm-99mm)</t>
  </si>
  <si>
    <t>Additional metre of PE main not in trench - Surfaced (50mm-99mm)</t>
  </si>
  <si>
    <t>Additional metre of PE main - Lay only (50mm-99mm)</t>
  </si>
  <si>
    <t>Additional metre of BP main - Unsurfaced (50mm-99mm)</t>
  </si>
  <si>
    <t>Additional metre of BP main - Surfaced (50mm-99mm)</t>
  </si>
  <si>
    <t>Additional metre of BP main not in trench - Surfaced (50mm-99mm)</t>
  </si>
  <si>
    <t>Additional metre of BP main - Lay only (50mm-99mm)</t>
  </si>
  <si>
    <t>PMV / Bypass</t>
  </si>
  <si>
    <t>Other costs</t>
  </si>
  <si>
    <t>Charges for elements of work affected by "Exceptional Circumstances"</t>
  </si>
  <si>
    <t>Bespoke site specific</t>
  </si>
  <si>
    <t>Contribution by the Company towards the cost of upsizing, or enhancement work to be funded by the Company</t>
  </si>
  <si>
    <t>Reinforcement (Developer funded)</t>
  </si>
  <si>
    <t>Traffic Management</t>
  </si>
  <si>
    <t>Day</t>
  </si>
  <si>
    <t>Bus stop suspension</t>
  </si>
  <si>
    <t>Pedestrian crossing suspension</t>
  </si>
  <si>
    <t>Additional charges for information only. These will be invoiced separately if applicable</t>
  </si>
  <si>
    <t>Abortive charges (Exclusive of VAT)</t>
  </si>
  <si>
    <t>per visit</t>
  </si>
  <si>
    <t>Demobilisation/remobilisation charge (Exclusive of VAT)</t>
  </si>
  <si>
    <t>Footnotes</t>
  </si>
  <si>
    <t>Reference:</t>
  </si>
  <si>
    <t xml:space="preserve">Date:  </t>
  </si>
  <si>
    <t>Version</t>
  </si>
  <si>
    <t>Date</t>
  </si>
  <si>
    <t>Notes</t>
  </si>
  <si>
    <t>Author</t>
  </si>
  <si>
    <t>Mike Cotterill</t>
  </si>
  <si>
    <t>Original provided by Gareth Davies</t>
  </si>
  <si>
    <t>Nick O'Connor</t>
  </si>
  <si>
    <t>JobType</t>
  </si>
  <si>
    <t>VatRate</t>
  </si>
  <si>
    <t>JobType1</t>
  </si>
  <si>
    <t>JobType2</t>
  </si>
  <si>
    <t>JobType3</t>
  </si>
  <si>
    <t>JobType4</t>
  </si>
  <si>
    <t>DevelopmentCategory</t>
  </si>
  <si>
    <t>Household</t>
  </si>
  <si>
    <t>Non-household / Mixed</t>
  </si>
  <si>
    <t>Development Category:</t>
  </si>
  <si>
    <t>Changes to Self-Lay:
 - Combined UU charges and Main Laying sheets
 - Synchronised job information data across sheets
 - Linked VAT rate fields to job type-VAT rate lookup table
 - Implemented named ranges wherever possible 
 - Removed gridlines 
 - Applied conditional formatting</t>
  </si>
  <si>
    <t>Changes to Self-Lay:
 - Corrected UU charge and income offset VAT calc formulae</t>
  </si>
  <si>
    <t>Revisions to formulae to make them clearer: 
 - Replaced "SUM(y-x)" with "x-y"</t>
  </si>
  <si>
    <t>Further cosmetic tweaks to formulae to eliminate error values returned when data fields are blank</t>
  </si>
  <si>
    <t>Changes to Self-Lay: 
 - Removed VAT columns 
 - Made Scheme Cost &amp; Income Offset values visible 
 - Corrected calculation formulae 
 - Removed net mains requisition cost calculation</t>
  </si>
  <si>
    <t>Quantity (SLP Work)</t>
  </si>
  <si>
    <t>Quantity (UU Work)</t>
  </si>
  <si>
    <t>Main laying PE - Unsurfaced</t>
  </si>
  <si>
    <t>Main laying PE - Surfaced</t>
  </si>
  <si>
    <t>Main laying PE NOT IN TRENCH - Surfaced</t>
  </si>
  <si>
    <t>Main laying PE - Lay only</t>
  </si>
  <si>
    <t>Main laying BP - Unsurfaced</t>
  </si>
  <si>
    <t>Main laying BP - Surfaced</t>
  </si>
  <si>
    <t>Main laying BP NOT IN TRENCH - Surfaced</t>
  </si>
  <si>
    <t>Main laying BP - Lay only</t>
  </si>
  <si>
    <t xml:space="preserve">Updated named ranges to make cell formulae more readable 
Added Ready Reckoner calculation process flow </t>
  </si>
  <si>
    <t>1.</t>
  </si>
  <si>
    <t>2.</t>
  </si>
  <si>
    <t>3.</t>
  </si>
  <si>
    <t>Deleted "Connections" tab 
Added error handling to cell formulae 
Added conditional formatting to highlight text entries in fields requiring a numeric value 
Hidden "Datatables" and "Change History" tabs
Updated Instructions tab</t>
  </si>
  <si>
    <t>Completion of Ready Reckoner</t>
  </si>
  <si>
    <t>Additional metre of PE main - Laid in duct (50mm-99mm)</t>
  </si>
  <si>
    <t>Additional metre of BP main - Laid in duct (50mm-99mm)</t>
  </si>
  <si>
    <t>Main laying PE - Laid in duct</t>
  </si>
  <si>
    <t>Main laying BP - Laid in duct</t>
  </si>
  <si>
    <t>Chamber abandonment up to 900mm x 600mm (per chamber) - Unsurfaced</t>
  </si>
  <si>
    <t>Chamber abandonment larger than 900mm x 600mm (per chamber) - Unsurfaced</t>
  </si>
  <si>
    <t>Chamber abandonment up to 900mm x 600mm (per chamber) - Surfaced</t>
  </si>
  <si>
    <t>Chamber abandonment larger than 900mm x 600mm (per chamber) - Surfaced</t>
  </si>
  <si>
    <t>Abandonments (Mains)</t>
  </si>
  <si>
    <t>Abandonments (Chambers)</t>
  </si>
  <si>
    <t>Trial holes</t>
  </si>
  <si>
    <t>Trial hole - Unsurfaced</t>
  </si>
  <si>
    <t>Trial hole - Surfaced</t>
  </si>
  <si>
    <t>Pressure testing &amp; sampling</t>
  </si>
  <si>
    <t>m</t>
  </si>
  <si>
    <t>Bacteriological test (per sample)</t>
  </si>
  <si>
    <t>Pressure test</t>
  </si>
  <si>
    <t>Service transfers</t>
  </si>
  <si>
    <t>Service transfer up to 50mm - Unsurfaced</t>
  </si>
  <si>
    <t>Service transfer up to 50mm - Surfaced</t>
  </si>
  <si>
    <t>Main laying network assemblies</t>
  </si>
  <si>
    <t>New chambers</t>
  </si>
  <si>
    <t>Install new / replacement chamber - Unsurfaced</t>
  </si>
  <si>
    <t>Install new / replacement chamber - Surfaced</t>
  </si>
  <si>
    <t>DeliveryRoute</t>
  </si>
  <si>
    <t>Self-Lay</t>
  </si>
  <si>
    <t>UU Build</t>
  </si>
  <si>
    <t>Delivery Route</t>
  </si>
  <si>
    <t>Water fitting</t>
  </si>
  <si>
    <t>Loading units</t>
  </si>
  <si>
    <t>Number within Plot</t>
  </si>
  <si>
    <t>Per Plot Equivalent:</t>
  </si>
  <si>
    <t>Relevant Multiplier Calculator</t>
  </si>
  <si>
    <r>
      <t>Enter quantities in columns G &amp; H for specific work to be carried out by UU and SLP respectively (The relevant</t>
    </r>
    <r>
      <rPr>
        <b/>
        <sz val="14"/>
        <color rgb="FFFF0000"/>
        <rFont val="Calibri"/>
        <family val="2"/>
        <scheme val="minor"/>
      </rPr>
      <t xml:space="preserve"> </t>
    </r>
    <r>
      <rPr>
        <sz val="14"/>
        <color theme="1"/>
        <rFont val="Calibri"/>
        <family val="2"/>
        <scheme val="minor"/>
      </rPr>
      <t>administration fee has been included already)</t>
    </r>
  </si>
  <si>
    <t>Main Laying Calculation Worksheet</t>
  </si>
  <si>
    <t xml:space="preserve"> </t>
  </si>
  <si>
    <t>All figures listed are subject to VAT as applicable</t>
  </si>
  <si>
    <t>Baselined for FY21</t>
  </si>
  <si>
    <t>Removed all calculated fields except "SLP Mains Scheme Cost" and "UU Charges"</t>
  </si>
  <si>
    <t>Re-added income offset, calculated against sum of Plot Quants
Updated wording for Plot Quant fields</t>
  </si>
  <si>
    <t>Process steps</t>
  </si>
  <si>
    <t>Enter quantity for specific charge</t>
  </si>
  <si>
    <t>Select VAT rate</t>
  </si>
  <si>
    <t>Filter on Net cost and deselect zero cost entries (£-)</t>
  </si>
  <si>
    <t>UU Reference</t>
  </si>
  <si>
    <t>Print charges sheet and attached to quotation letter or save as PDF and email</t>
  </si>
  <si>
    <t>Save ready reckoner as a PDF file against the service order on SAP</t>
  </si>
  <si>
    <t>Net quotation value based on existing terms</t>
  </si>
  <si>
    <t>UU Reference:</t>
  </si>
  <si>
    <t>Quantity</t>
  </si>
  <si>
    <t>Per application</t>
  </si>
  <si>
    <t>25mm Connections</t>
  </si>
  <si>
    <t>25mm metered service connection - Unsurfaced</t>
  </si>
  <si>
    <t>25mm metered service connection - Surfaced</t>
  </si>
  <si>
    <t>per box</t>
  </si>
  <si>
    <t>Connections greater than 25mm</t>
  </si>
  <si>
    <t>63mm service connection - Unsurfaced</t>
  </si>
  <si>
    <t>63mm service connection - Surfaced</t>
  </si>
  <si>
    <t>90mm service connection - Unsurfaced</t>
  </si>
  <si>
    <t>90mm service connection - Surfaced</t>
  </si>
  <si>
    <t>110mm service connection - Unsurfaced</t>
  </si>
  <si>
    <t>110mm service connection - Surfaced</t>
  </si>
  <si>
    <t>160mm service connection - Unsurfaced</t>
  </si>
  <si>
    <t>160mm service connection - Surfaced</t>
  </si>
  <si>
    <t>Additional metre of PE service pipe - Unsurfaced (25mm-32mm)</t>
  </si>
  <si>
    <t>Additional metre of PE service pipe - Unsurfaced (63mm-90mm)</t>
  </si>
  <si>
    <t>Additional metre of PE service pipe - Surfaced (25mm-32mm)</t>
  </si>
  <si>
    <t>Additional metre of PE service pipe - Surfaced (63mm-90mm)</t>
  </si>
  <si>
    <t>Additional metre of BP service pipe - Unsurfaced (25mm-32mm)</t>
  </si>
  <si>
    <t>Additional metre of BP service pipe - Unsurfaced (63mm-90mm)</t>
  </si>
  <si>
    <t>Additional metre of BP service pipe - Unsurfaced (110mm-160mm)</t>
  </si>
  <si>
    <t>Additional metre of BP service pipe - Surfaced (25mm-32mm)</t>
  </si>
  <si>
    <t>Additional metre of BP service pipe - Surfaced (63mm-90mm)</t>
  </si>
  <si>
    <t>Additional metre of BP service pipe - Surfaced (110mm-160mm)</t>
  </si>
  <si>
    <t>Meter Installation</t>
  </si>
  <si>
    <t>per plot</t>
  </si>
  <si>
    <t xml:space="preserve">Temporary connection </t>
  </si>
  <si>
    <t>Infrastructure credits to account for relevant use within the last 5 years - Water</t>
  </si>
  <si>
    <t>Infrastructure credits to account for relevant use within the last 5 years - Sewerage</t>
  </si>
  <si>
    <t>For existing terms select TKG STOPs as appropriate
(This is not an exhaustive list)</t>
  </si>
  <si>
    <t>Work Description</t>
  </si>
  <si>
    <t>Water UK description applied</t>
  </si>
  <si>
    <t>Net Cost</t>
  </si>
  <si>
    <t>vat rate</t>
  </si>
  <si>
    <t>vat</t>
  </si>
  <si>
    <t>total</t>
  </si>
  <si>
    <t>Yes</t>
  </si>
  <si>
    <t>NSA101, NSA105, NSA115, NSA117</t>
  </si>
  <si>
    <t>NSA102, NSA106, NSA116, NSA118</t>
  </si>
  <si>
    <t>25mm metered service connection on-site - Excavation undertaken by customer</t>
  </si>
  <si>
    <t>E/O charge for boundary box</t>
  </si>
  <si>
    <t>Boundary box</t>
  </si>
  <si>
    <r>
      <t xml:space="preserve">32mm </t>
    </r>
    <r>
      <rPr>
        <sz val="10"/>
        <color theme="1"/>
        <rFont val="Calibri"/>
        <family val="2"/>
        <scheme val="minor"/>
      </rPr>
      <t>connection - Unsurfaced</t>
    </r>
  </si>
  <si>
    <t>32mm service connection - Unsurfaced</t>
  </si>
  <si>
    <r>
      <t xml:space="preserve">32mm </t>
    </r>
    <r>
      <rPr>
        <sz val="10"/>
        <color theme="1"/>
        <rFont val="Calibri"/>
        <family val="2"/>
        <scheme val="minor"/>
      </rPr>
      <t>connection - Surfaced</t>
    </r>
  </si>
  <si>
    <t>32mm service connection - Surfaced</t>
  </si>
  <si>
    <t>32mm connection only on-site - No excavation</t>
  </si>
  <si>
    <t>32mm service connection on-site - Excavation undertaken by customer</t>
  </si>
  <si>
    <t>E/O charge for Ebco boundary box</t>
  </si>
  <si>
    <t>Ebco boundary box</t>
  </si>
  <si>
    <t>NSA209</t>
  </si>
  <si>
    <t>63mm connection - Unsurfaced</t>
  </si>
  <si>
    <t>NSA212</t>
  </si>
  <si>
    <t>63mm connection - Surfaced</t>
  </si>
  <si>
    <t>90mm connection - Unsurfaced</t>
  </si>
  <si>
    <t>90mm connection - Surfaced</t>
  </si>
  <si>
    <t>NSA210</t>
  </si>
  <si>
    <t>110mm connection - Unsurfaced</t>
  </si>
  <si>
    <t>NSA213</t>
  </si>
  <si>
    <t>110mm connection - Surfaced</t>
  </si>
  <si>
    <t>160mm connection - Unsurfaced</t>
  </si>
  <si>
    <t>160mm connection - Surfaced</t>
  </si>
  <si>
    <t>NSA309, NSA310, NSA311, NSA312</t>
  </si>
  <si>
    <t>Provision of Meter &amp; Strainers</t>
  </si>
  <si>
    <t>15mm to 20mm - Manifold or in-line meter</t>
  </si>
  <si>
    <t>Provision of 15mm-20mm manifold or in-line meter</t>
  </si>
  <si>
    <t>NSA313, NSA314</t>
  </si>
  <si>
    <t>25mm - Manifold or in-line meter</t>
  </si>
  <si>
    <t>Provision of 25mm manifold or in-line meter</t>
  </si>
  <si>
    <t>NSA317, NSA318</t>
  </si>
  <si>
    <t>40mm - Manifold or in-line meter</t>
  </si>
  <si>
    <t>Provision of 40mm manifold or in-line meter</t>
  </si>
  <si>
    <t>NSA315, NSA316</t>
  </si>
  <si>
    <t>50mm - Manifold or in-line meter</t>
  </si>
  <si>
    <t>Provision of 50mm manifold or in-line meter</t>
  </si>
  <si>
    <t>NSA341</t>
  </si>
  <si>
    <t>80mm - Manifold or in-line meter</t>
  </si>
  <si>
    <t>Provision of 80mm manifold or in-line meter</t>
  </si>
  <si>
    <t>NSA337</t>
  </si>
  <si>
    <t>100mm - Manifold or in-line meter</t>
  </si>
  <si>
    <t>Provision of 100mm manifold or in-line meter</t>
  </si>
  <si>
    <t>NSA338</t>
  </si>
  <si>
    <t>150mm - Manifold or in-line meter</t>
  </si>
  <si>
    <t>Provision of 150mm manifold or in-line meter</t>
  </si>
  <si>
    <t>50mm - Combination meter</t>
  </si>
  <si>
    <t>Provision of 50mm combination meter</t>
  </si>
  <si>
    <t>80mm - Combination meter</t>
  </si>
  <si>
    <t>Provision of 80mm combination meter</t>
  </si>
  <si>
    <t>100mm - Combination meter</t>
  </si>
  <si>
    <t>Provision of 100mm combination meter</t>
  </si>
  <si>
    <t>150mm - Combination meter</t>
  </si>
  <si>
    <t>Provision of 150mm combination meter</t>
  </si>
  <si>
    <t>50mm - Strainer</t>
  </si>
  <si>
    <t>Provision of 50mm strainer</t>
  </si>
  <si>
    <t>80mm - Strainer</t>
  </si>
  <si>
    <t>Provision of 80mm strainer</t>
  </si>
  <si>
    <t>100mm - Strainer</t>
  </si>
  <si>
    <t>Provision of 100mm strainer</t>
  </si>
  <si>
    <t>150mm - Strainer</t>
  </si>
  <si>
    <t>Provision of 150mm strainer</t>
  </si>
  <si>
    <t>15mm to 25mm manifold meter</t>
  </si>
  <si>
    <t>15mm to 20mm in-line meter</t>
  </si>
  <si>
    <t>Installation of 15mm to 20mm in-line meter</t>
  </si>
  <si>
    <t>25mm to 40mm in-line meter - Internal</t>
  </si>
  <si>
    <t>Installation of 25mm to 40mm in-line meter - Internal</t>
  </si>
  <si>
    <t>25mm to 40mm in-line meter - External Unsurfaced</t>
  </si>
  <si>
    <t>Installation of 25mm to 40mm in-line meter - External Unsurfaced</t>
  </si>
  <si>
    <t>25mm to 40mm in-line meter - External Surfaced</t>
  </si>
  <si>
    <t>Installation of 25mm to 40mm in-line meter - External Surfaced</t>
  </si>
  <si>
    <t>50mm meter - Internal</t>
  </si>
  <si>
    <t>Installation of 50mm meter - Internal</t>
  </si>
  <si>
    <t>50mm meter - External Unsurfaced</t>
  </si>
  <si>
    <t>Installation of 50mm meter - External Unsurfaced</t>
  </si>
  <si>
    <t>50mm meter - External Surfaced</t>
  </si>
  <si>
    <t>Installation of 50mm meter - External Surfaced</t>
  </si>
  <si>
    <t>Larger than 50mm meter - Internal</t>
  </si>
  <si>
    <t>Installation of Larger than 50mm meter - Internal</t>
  </si>
  <si>
    <t>Larger than 50mm meter - External Unsurfaced</t>
  </si>
  <si>
    <t>Installation of Larger than 50mm meter - External Unsurfaced</t>
  </si>
  <si>
    <t>Larger than 50mm meter - External Surfaced</t>
  </si>
  <si>
    <t>Installation of Larger than 50mm meter - External Surfaced</t>
  </si>
  <si>
    <t>NSA303</t>
  </si>
  <si>
    <t>Multiport meter boxes</t>
  </si>
  <si>
    <t>4 port meter box - Standard</t>
  </si>
  <si>
    <t>NSA302</t>
  </si>
  <si>
    <t>4 port meter box - Gun metal</t>
  </si>
  <si>
    <t>NSA304</t>
  </si>
  <si>
    <t>6 port meter box - Standard</t>
  </si>
  <si>
    <t>NSA308</t>
  </si>
  <si>
    <t>6 port meter box - Gun metal</t>
  </si>
  <si>
    <t>Temp Supply</t>
  </si>
  <si>
    <t>Temporary building supply connection</t>
  </si>
  <si>
    <t>Temporary building supply connection E/O 2m/Unsurfaced</t>
  </si>
  <si>
    <t xml:space="preserve">Additional metre of PE service pipe - Unsurfaced 25mm </t>
  </si>
  <si>
    <t>Temporary building supply connection E/O 2m/Surfaced</t>
  </si>
  <si>
    <t xml:space="preserve">Additional metre of PE service pipe - Surfaced 25mm </t>
  </si>
  <si>
    <t>Lay customer supplied service</t>
  </si>
  <si>
    <t xml:space="preserve">Lay customer service pipe in open trench/duct </t>
  </si>
  <si>
    <t>Lay customer service pipe in open trench/duct - Enabling work by customer</t>
  </si>
  <si>
    <t>NSA107</t>
  </si>
  <si>
    <t>Service laying PE (cost/metre) - Unsurfaced</t>
  </si>
  <si>
    <t>PE Serv E/O 2m/VShort/0-32/Unsurfaced</t>
  </si>
  <si>
    <t>NSA215</t>
  </si>
  <si>
    <t>PE Serv E/O 2m/VShort/50-99/Unsurfaced</t>
  </si>
  <si>
    <t>NSA216</t>
  </si>
  <si>
    <t>NSA108</t>
  </si>
  <si>
    <t>Service laying PE (cost/metre) - Surfaced</t>
  </si>
  <si>
    <t>PE Serv E/O 2m//VShort/0-32/Surfaced</t>
  </si>
  <si>
    <t>NSA218</t>
  </si>
  <si>
    <t>PE Serv E/O 2m/VShort/50-99/Surfaced</t>
  </si>
  <si>
    <t>NSA219</t>
  </si>
  <si>
    <t>NSA111, NSA113</t>
  </si>
  <si>
    <t>Service laying PE (cost/metre) - Lay only / Laid in ducts</t>
  </si>
  <si>
    <t>NSA227</t>
  </si>
  <si>
    <t>NMA208</t>
  </si>
  <si>
    <t>NSA109</t>
  </si>
  <si>
    <t>Service laying BP (cost/metre) - Unsurfaced</t>
  </si>
  <si>
    <t>Barr Pipe Serv E/O 2m/VShort/0-32/Unsurfaced</t>
  </si>
  <si>
    <t>NSA221</t>
  </si>
  <si>
    <t>BP Serv E/O 2m/VShort/50-99/Unsurfaced</t>
  </si>
  <si>
    <t>NSA222</t>
  </si>
  <si>
    <t>BP Serv E/O 2m/VShort/100-160/Unsurfaced</t>
  </si>
  <si>
    <t>NSA110</t>
  </si>
  <si>
    <t>Service laying BP (cost/metre) - Surfaced</t>
  </si>
  <si>
    <t>Barr Pipe Serv E/O 2m/VShort/0-32/Surfaced</t>
  </si>
  <si>
    <t>NSA224</t>
  </si>
  <si>
    <t>BP Serv E/O 2m/VShort/50-99/Surfaced</t>
  </si>
  <si>
    <t>NSA225</t>
  </si>
  <si>
    <t>BP Serv E/O 2m/VShort/100-160/Surfaced</t>
  </si>
  <si>
    <t>NSA112, NSA114</t>
  </si>
  <si>
    <t>Service laying BP (cost/metre) - Lay only / Laid in ducts</t>
  </si>
  <si>
    <t>NSA228</t>
  </si>
  <si>
    <t>NMA220</t>
  </si>
  <si>
    <t xml:space="preserve">Water Regulation initial inspection </t>
  </si>
  <si>
    <t>Water Regulation Inspection - (External)</t>
  </si>
  <si>
    <r>
      <t xml:space="preserve">Water Regs Inspection (External) (where company inspects service connection laid by others) </t>
    </r>
    <r>
      <rPr>
        <vertAlign val="superscript"/>
        <sz val="10"/>
        <rFont val="Calibri"/>
        <family val="2"/>
      </rPr>
      <t>(1)</t>
    </r>
  </si>
  <si>
    <t>Water Regulation Inspection - (Internal)</t>
  </si>
  <si>
    <r>
      <t xml:space="preserve">Water Regs Inspection (Internal) (where company inspects service connection laid by others) </t>
    </r>
    <r>
      <rPr>
        <vertAlign val="superscript"/>
        <sz val="10"/>
        <rFont val="Calibri"/>
        <family val="2"/>
      </rPr>
      <t>(1)</t>
    </r>
  </si>
  <si>
    <t>Take over existing supply</t>
  </si>
  <si>
    <t>Application fee</t>
  </si>
  <si>
    <t>Non Contestable</t>
  </si>
  <si>
    <t>Take over existing supply - Application fee</t>
  </si>
  <si>
    <t>Take over existing supply - Administration fee</t>
  </si>
  <si>
    <t>Pressure testing &amp; Sampling</t>
  </si>
  <si>
    <t>Service connection - pressure test</t>
  </si>
  <si>
    <t>Service connection - bacteriological test</t>
  </si>
  <si>
    <t>Trial Holes</t>
  </si>
  <si>
    <t>Trial hole per m3 of excavation - Unsurfaced</t>
  </si>
  <si>
    <t>m3</t>
  </si>
  <si>
    <t>Trial hole per m3 of excavation - Surfaced</t>
  </si>
  <si>
    <t>Additional costs which may apply in exceptional circumstances</t>
  </si>
  <si>
    <t>Parking bay suspension</t>
  </si>
  <si>
    <t>Service connection costs</t>
  </si>
  <si>
    <t>Water Infrastructure charge (Standard)</t>
  </si>
  <si>
    <t>Infrastructure charges due for the development - Water</t>
  </si>
  <si>
    <t>Sewerage Infrastructure charge (Standard)</t>
  </si>
  <si>
    <t>Infrastructure charges due for the development - Sewerage</t>
  </si>
  <si>
    <t>Water Infrastructure charge (Relevant multiplier)</t>
  </si>
  <si>
    <t>Infrastructure charges for domestic use in premises other than houses or flats with their own discrete water supplies (using the relevant multiplier or other appropriate means) - Water</t>
  </si>
  <si>
    <t>based on fittings</t>
  </si>
  <si>
    <t>Sewerage Infrastructure charge (Relevant multiplier)</t>
  </si>
  <si>
    <t>Infrastructure charges for domestic use in premises other than houses or flats with their own discrete water supplies (using the relevant multiplier or other appropriate means) - Sewerage</t>
  </si>
  <si>
    <t>Other costs - (Building Water &amp; Infrastructure Charges)</t>
  </si>
  <si>
    <t>Total cost</t>
  </si>
  <si>
    <r>
      <rPr>
        <vertAlign val="superscript"/>
        <sz val="10"/>
        <color theme="1"/>
        <rFont val="Calibri"/>
        <family val="2"/>
        <scheme val="minor"/>
      </rPr>
      <t>(1)</t>
    </r>
    <r>
      <rPr>
        <sz val="10"/>
        <color theme="1"/>
        <rFont val="Calibri"/>
        <family val="2"/>
        <scheme val="minor"/>
      </rPr>
      <t xml:space="preserve"> No charge for first inspection, subsequent inspections are chargeable</t>
    </r>
  </si>
  <si>
    <t>To calculate your Income Offset payments please see Connections Calculation Tab</t>
  </si>
  <si>
    <t>Summary of scheme</t>
  </si>
  <si>
    <t xml:space="preserve">UU charges </t>
  </si>
  <si>
    <t xml:space="preserve">Enabling works charges </t>
  </si>
  <si>
    <t>Total Connections charges</t>
  </si>
  <si>
    <r>
      <t xml:space="preserve">&lt; These charges </t>
    </r>
    <r>
      <rPr>
        <b/>
        <sz val="11"/>
        <color rgb="FFFF0000"/>
        <rFont val="Calibri"/>
        <family val="2"/>
        <scheme val="minor"/>
      </rPr>
      <t xml:space="preserve">are payable by you </t>
    </r>
    <r>
      <rPr>
        <sz val="11"/>
        <color rgb="FFFF0000"/>
        <rFont val="Calibri"/>
        <family val="2"/>
        <scheme val="minor"/>
      </rPr>
      <t xml:space="preserve">when work is requested i.e. Branch connection or mains laying </t>
    </r>
  </si>
  <si>
    <r>
      <t xml:space="preserve">&lt; These charges </t>
    </r>
    <r>
      <rPr>
        <b/>
        <sz val="11"/>
        <color rgb="FFFF0000"/>
        <rFont val="Calibri"/>
        <family val="2"/>
        <scheme val="minor"/>
      </rPr>
      <t xml:space="preserve">are payable by you </t>
    </r>
    <r>
      <rPr>
        <sz val="11"/>
        <color rgb="FFFF0000"/>
        <rFont val="Calibri"/>
        <family val="2"/>
        <scheme val="minor"/>
      </rPr>
      <t xml:space="preserve">as each plot/premise is connected - payable as each connection is made and </t>
    </r>
    <r>
      <rPr>
        <b/>
        <sz val="11"/>
        <color rgb="FFFF0000"/>
        <rFont val="Calibri"/>
        <family val="2"/>
        <scheme val="minor"/>
      </rPr>
      <t>we</t>
    </r>
    <r>
      <rPr>
        <sz val="11"/>
        <color rgb="FFFF0000"/>
        <rFont val="Calibri"/>
        <family val="2"/>
        <scheme val="minor"/>
      </rPr>
      <t xml:space="preserve"> are informed.</t>
    </r>
  </si>
  <si>
    <t>Select Development Category ("Household" / "Non-household / Mixed") from the drop-down list in cell B6</t>
  </si>
  <si>
    <t>Select Delivery Route ("Self-Lay" / "UU Build") from the drop-down list in cell B7</t>
  </si>
  <si>
    <t>Connections Calculation Worksheet</t>
  </si>
  <si>
    <t xml:space="preserve">Enter quantities in column J (between cells 13 &amp; 110) for connections work to be carried out by UU. If an SLP is carrying out the specific activity, please leave blank. </t>
  </si>
  <si>
    <t xml:space="preserve">Enter quantities in column J (between cells 112 &amp; 127) to calculate your infrastructure charges and credits. The ready reckoner will calculate the correct number of infrastructure charges owed, in order to calculate your income offset allowance. </t>
  </si>
  <si>
    <t>Re-join of non-lead service pipe (up to 32mm) - Unsurfaced</t>
  </si>
  <si>
    <t>Re-join of non-lead service pipe (up to 32mm) - Surfaced</t>
  </si>
  <si>
    <t>25mm - 32mm service re-join - Unsurfaced</t>
  </si>
  <si>
    <t>Re-join of non-lead service pipes</t>
  </si>
  <si>
    <t>63mm connection only on-site - No excavation</t>
  </si>
  <si>
    <t>90mm connection only on-site - No excavation</t>
  </si>
  <si>
    <t>110mm connection only on-site - No excavation</t>
  </si>
  <si>
    <t>160mm connection only on-site - No excavation</t>
  </si>
  <si>
    <t>90mm service connection on-site - Excavation undertaken by customer</t>
  </si>
  <si>
    <t>110mm service connection on-site - Excavation undertaken by customer</t>
  </si>
  <si>
    <t>160mm service connection on-site - Excavation undertaken by customer</t>
  </si>
  <si>
    <t>63mm service connection on-site - Excavation undertaken by customer</t>
  </si>
  <si>
    <t>Administration fee  - per self laid connection</t>
  </si>
  <si>
    <t>Administration fee - per Company Laid Connection</t>
  </si>
  <si>
    <t>Water Infrastructure credits (standard)</t>
  </si>
  <si>
    <t>Sewerage Infrastructure credits (standard)</t>
  </si>
  <si>
    <t>25mm - 32mm service re-join - Surfaced</t>
  </si>
  <si>
    <t>Installation of 15mm to 20mm manifold meter</t>
  </si>
  <si>
    <t>Washbasin, hand basin, bidet, WC-cistern</t>
  </si>
  <si>
    <t>Domestic kitchen sink, washing machine* dish washing machine, sink, shower head</t>
  </si>
  <si>
    <t>Urinal flush valve</t>
  </si>
  <si>
    <t>Bath domestic</t>
  </si>
  <si>
    <t>Taps/(garden/garage)</t>
  </si>
  <si>
    <t>Non-domestic kitchen sink DN20, bath non-domestic</t>
  </si>
  <si>
    <t>Flush valve DN20</t>
  </si>
  <si>
    <t>Self Lay Total</t>
  </si>
  <si>
    <t>UU Total</t>
  </si>
  <si>
    <t>2 way temporary traffic lights setup &amp; removal (up to 3 days)</t>
  </si>
  <si>
    <t>Manual Control  Daily charge - Traffic Lights (Peak Hours)</t>
  </si>
  <si>
    <t>Manual Control Daily charge  - Traffic Lights (All Day)</t>
  </si>
  <si>
    <t>Abortive meter fit at SLP site</t>
  </si>
  <si>
    <t>SLP non notification</t>
  </si>
  <si>
    <t>Out of hours working</t>
  </si>
  <si>
    <t>Branch connections - Lay only</t>
  </si>
  <si>
    <t>Piece-up connections - Lay only</t>
  </si>
  <si>
    <t>End connections - Lay only</t>
  </si>
  <si>
    <t>PE Serv E/O 2m/0-32/Laid in ducts</t>
  </si>
  <si>
    <t>Additional metre of PE service pipe - Laid in ducts (25mm-32mm)</t>
  </si>
  <si>
    <t>Additional metre of PE service pipe - Lay only (25mm-32mm)</t>
  </si>
  <si>
    <t>Barr Pipe Serv E/O 2m/0-32/Laid in ducts</t>
  </si>
  <si>
    <t>Additional metre of BP service pipe - Laid in ducts (25mm-32mm)</t>
  </si>
  <si>
    <t>Additional metre of BP service pipe - Lay only (25mm-32mm)</t>
  </si>
  <si>
    <t>Daily charge for traffic management (above 3 days)</t>
  </si>
  <si>
    <t>4.4.7</t>
  </si>
  <si>
    <t>4.4.6</t>
  </si>
  <si>
    <t>PE Serv E/O 2m/0-32/Lay Only</t>
  </si>
  <si>
    <t xml:space="preserve">Barr Pipe Serv E/O 2m/0-32/Lay Only </t>
  </si>
  <si>
    <r>
      <t>m</t>
    </r>
    <r>
      <rPr>
        <vertAlign val="superscript"/>
        <sz val="10"/>
        <rFont val="Calibri"/>
        <family val="2"/>
        <scheme val="minor"/>
      </rPr>
      <t>3</t>
    </r>
  </si>
  <si>
    <t>Additional metre of PE service pipe - Lay only (63mm-90mm)</t>
  </si>
  <si>
    <t>Additional metre of BP service pipe - Lay only (63mm-90mm)</t>
  </si>
  <si>
    <t>Additional metre of BP service pipe - Lay only (110mm-160mm)</t>
  </si>
  <si>
    <t>New Service/Multiport 4ports</t>
  </si>
  <si>
    <t>New Service/Multiport 6ports</t>
  </si>
  <si>
    <t>New Serv/Mport/Gun Metal /6ports</t>
  </si>
  <si>
    <t>New Serv/Mport/Gun Metal /4ports</t>
  </si>
  <si>
    <t>For non-household developments served by a supply pipe larger than 25mm, where water fittings information is made available at the time of application, the income offset allowance will be calculated based on the relevant multiplier calculation (see 6.5 of the United Utilities Charges Scheme 2024/2025).
The income offset allowance for properties that are not houses may be expressed as a decimal as well as a whole number.
If the water fittings information is not made available at the time of application, the income offset allowance will be calculated based on a fixed allowance per plot constructed as detailed above.</t>
  </si>
  <si>
    <t>Point of connection enquiry</t>
  </si>
  <si>
    <t>Application Fees</t>
  </si>
  <si>
    <t>Administration Fees</t>
  </si>
  <si>
    <t>Mains requisition application fee</t>
  </si>
  <si>
    <t>Mains requisition administration fee</t>
  </si>
  <si>
    <t>Cycle lane closure</t>
  </si>
  <si>
    <t>Impact protection vehicle</t>
  </si>
  <si>
    <t>Traffic light suspension</t>
  </si>
  <si>
    <t>Installation of a temporary pedestrian crossing</t>
  </si>
  <si>
    <t>Water pre-development</t>
  </si>
  <si>
    <t>Service connection admin fee (associated with main-laying schemes - statutory or self build)</t>
  </si>
  <si>
    <t>Statutory service connection admin fee</t>
  </si>
  <si>
    <t>Self-lay service connection admin fee</t>
  </si>
  <si>
    <t>SLP connection off existing application fee</t>
  </si>
  <si>
    <t>SLP connection off existing application fee additional properties supplied by their own single connection</t>
  </si>
  <si>
    <t>SLP connection off existing application fee additional properties supplied by the same connections</t>
  </si>
  <si>
    <t>Water connection application fee</t>
  </si>
  <si>
    <t>Water connection application fee additional properties supplied by their own single connection</t>
  </si>
  <si>
    <t>Water connection application fee additional properties supplied by the same connection</t>
  </si>
  <si>
    <t>Water connection application fee (SLP application)</t>
  </si>
  <si>
    <t>Water connection application fee (SLP application) additional properties supplied by their own single connection</t>
  </si>
  <si>
    <t>Water connection application fee (SLP application) additional properties supplied by the same connections</t>
  </si>
  <si>
    <t>SLP connection off existing administration fee</t>
  </si>
  <si>
    <t>SLP connection off existing administration fee additional properties supplied by their own single connection</t>
  </si>
  <si>
    <t>SLP connection off existing administration fee additional properties supplied by the same connections</t>
  </si>
  <si>
    <t>Water connection administration fee</t>
  </si>
  <si>
    <t>Water connection administration fee additional properties supplied by their own single connection</t>
  </si>
  <si>
    <t>Water connection administration fee additional properties supplied by the same connection</t>
  </si>
  <si>
    <t>Water connection administration fee (SLP application)</t>
  </si>
  <si>
    <t>Water connection administration fee (SLP application) additional properties supplied by their own single connection</t>
  </si>
  <si>
    <t>Water connection administration fee (SLP application) additional properties supplied by the same connections</t>
  </si>
  <si>
    <t>Installation of a pulse unit / splitter</t>
  </si>
  <si>
    <t>Environmental component</t>
  </si>
  <si>
    <t>Environmental component - water</t>
  </si>
  <si>
    <t>Environmental component - sewerage</t>
  </si>
  <si>
    <t>SLP connection off existing application fee (SLP connection)</t>
  </si>
  <si>
    <t>SLP connection off existing administration fee (SLP connection)</t>
  </si>
  <si>
    <t>SLP connection off existing administration fee additional properties supplied by their own single connection (SLP connection)</t>
  </si>
  <si>
    <t>SLP connection off existing administration fee additional properties supplied by the same connections (SLP connection)</t>
  </si>
  <si>
    <t>PE Serv E/O 2m/VShort/160/Surfaced</t>
  </si>
  <si>
    <t>PE Serv E/O 2m/VShort/160/Unsurfaced</t>
  </si>
  <si>
    <t>PE Serv E/O 2m/VShort/110/Unsurfaced</t>
  </si>
  <si>
    <t>PE Serv E/O 2m/VShort/110/Surfaced</t>
  </si>
  <si>
    <t xml:space="preserve">PE Serv E/O 2m/50-90/Lay Only </t>
  </si>
  <si>
    <t>PE Serv E/O 2m/110/Lay Only</t>
  </si>
  <si>
    <t>PE Serv E/O 2m/160/Lay Only</t>
  </si>
  <si>
    <t>Barr Pipe Serv E/O 2m/50-90/Lay Only</t>
  </si>
  <si>
    <t>Barr Pipe Serv E/O 2m /100-160/Lay Only</t>
  </si>
  <si>
    <t>Administration fee 1st premise</t>
  </si>
  <si>
    <t>Administration fee each additional premise</t>
  </si>
  <si>
    <t>5.2.2</t>
  </si>
  <si>
    <t>7.1.5</t>
  </si>
  <si>
    <t>7.1.4</t>
  </si>
  <si>
    <t>5.2.7</t>
  </si>
  <si>
    <t xml:space="preserve">Infrastructure Charges </t>
  </si>
  <si>
    <t>Infrastructure Credits</t>
  </si>
  <si>
    <t>&lt; The total scheme cost is for information purposes only - this shows the difference in what you have paid to us and what we have paid to you on scheme completion.</t>
  </si>
  <si>
    <t xml:space="preserve">Total scheme charges </t>
  </si>
  <si>
    <t>Self-lay mains (SLP connection) application fee</t>
  </si>
  <si>
    <t>Self-lay mains (UU connection) application fee</t>
  </si>
  <si>
    <t>Self-lay mains (SLP connection) administration fee</t>
  </si>
  <si>
    <t>Self-lay mains (UU connection) administration fee</t>
  </si>
  <si>
    <t>3 way temporary traffic lights setup &amp; removal (up to 3 days)</t>
  </si>
  <si>
    <t>4 way temporary traffic lights setup &amp; removal (up to 3 days)</t>
  </si>
  <si>
    <t>Out of hours working (per hour)</t>
  </si>
  <si>
    <t>Highway authority costs eg Temporary Traffic Regulation Order (TTRO)</t>
  </si>
  <si>
    <t>Lane closure up to 60mph (up to 3 days)</t>
  </si>
  <si>
    <t>Administration fee
(off existing mains - not associated with main-laying schemes - statutory or self build)</t>
  </si>
  <si>
    <t>Application fee
(off existing mains - not associated with main-laying schemes - statutory or self build)</t>
  </si>
  <si>
    <t>SLP connection off existing application fee additional properties supplied by their own single connection (SLP connection)</t>
  </si>
  <si>
    <t>SLP connection off existing application fee additional properties supplied by the same connections (SLP connection)</t>
  </si>
  <si>
    <t>Water connection application fee (SLP application UU connection)</t>
  </si>
  <si>
    <t>Water connection application fee (SLP application UU connection) additional properties supplied by their own single connection</t>
  </si>
  <si>
    <t>Water connection application fee (SLP application UU connection) additional properties supplied by the same connections</t>
  </si>
  <si>
    <t>Water connection administration fee (SLP application UU connection)</t>
  </si>
  <si>
    <t>Water connection administration fee (SLP application UU connection) additional properties supplied by their own single connection</t>
  </si>
  <si>
    <t>Water connection administration fee (SLP application UU connection) additional properties supplied by the same connections</t>
  </si>
  <si>
    <r>
      <t xml:space="preserve">25mm connection - Unsurfaced </t>
    </r>
    <r>
      <rPr>
        <sz val="10"/>
        <color rgb="FFFF0000"/>
        <rFont val="Calibri"/>
        <family val="2"/>
        <scheme val="minor"/>
      </rPr>
      <t>(excludes the cost of the meter)</t>
    </r>
  </si>
  <si>
    <r>
      <t xml:space="preserve">25mm connection - Surfaced </t>
    </r>
    <r>
      <rPr>
        <sz val="10"/>
        <color rgb="FFFF0000"/>
        <rFont val="Calibri"/>
        <family val="2"/>
        <scheme val="minor"/>
      </rPr>
      <t>(excludes the cost of the meter)</t>
    </r>
  </si>
  <si>
    <r>
      <t xml:space="preserve">25mm connection only on-site - No excavation </t>
    </r>
    <r>
      <rPr>
        <sz val="10"/>
        <color rgb="FFFF0000"/>
        <rFont val="Calibri"/>
        <family val="2"/>
        <scheme val="minor"/>
      </rPr>
      <t>(excludes the cost of the meter)</t>
    </r>
  </si>
  <si>
    <t>Pulse unit / splitter</t>
  </si>
  <si>
    <t>Additional metre of PE service pipe - Unsurfaced (160mm)</t>
  </si>
  <si>
    <t>Additional metre of PE service pipe - Surfaced (160mm)</t>
  </si>
  <si>
    <t>Additional metre of PE service pipe - Lay only (160mm)</t>
  </si>
  <si>
    <t>5.2.4</t>
  </si>
  <si>
    <t>Site visit charge</t>
  </si>
  <si>
    <t>Non notification charge</t>
  </si>
  <si>
    <t>Up to 3 days</t>
  </si>
  <si>
    <t>All day</t>
  </si>
  <si>
    <t>Peak hours</t>
  </si>
  <si>
    <t>Road closure and diversion and/or lane closure up to 60mph (up to 3 days), to comply with instruction from Employer and/or Street Authority; up to and including 60 mph, not  exceeding 1 mile diversion route. Temporary Traffic Regulation Order &amp; council fees for road closures are in addition to this charge.</t>
  </si>
  <si>
    <t>Per hour</t>
  </si>
  <si>
    <t>Road closure and diversion and/or lane closure up to 60mph (up to 3 days), to comply with instruction from Employer and/or Street Authority; up to and including 60mph, not  exceeding 1 mile diversion route - Excluding Temporary Traffic Regulation Order &amp; council fees</t>
  </si>
  <si>
    <t>Road closure and diversion and/or lane closure up to 60mph (up to 3 days), to comply with instruction from Employer and/or Street Authority; up to and including 60mph, not  exceeding 1 mile diversion route. Temporary Traffic Regulation Order &amp; council fees for road closures are in addition to this charge</t>
  </si>
  <si>
    <t>Install/replace/remove standard network assembly 50mm-150mm Unsurfaced on existing main</t>
  </si>
  <si>
    <t>Install/replace/remove standard network assembly 50mm-150mm Surfaced on existing main</t>
  </si>
  <si>
    <t>Install/replace/remove additional standard network assembly 50mm-150mm Surfaced on existing main in the same excavation</t>
  </si>
  <si>
    <t>Install/replace/remove additional standard network assembly 50mm-150mm Unsurfaced on existing main in the same excavation</t>
  </si>
  <si>
    <t>Install/replace/remove standard network assembly 151mm-300mm Unsurfaced on existing main</t>
  </si>
  <si>
    <t>Install/replace/remove standard network assembly 151mm-300mm Surfaced on existing main</t>
  </si>
  <si>
    <t>Install/replace/remove additional standard network assembly 151mm-300mm Unsurfaced on existing main in the same excavation</t>
  </si>
  <si>
    <t>Install/replace/remove additional standard network assembly 151mm-300mm Surfaced on existing main in the same excavation</t>
  </si>
  <si>
    <t>PMV Bypass - Unsurfaced (50mm-150mm)</t>
  </si>
  <si>
    <t>PMV Bypass - Surfaced (50mm-150mm)</t>
  </si>
  <si>
    <t>Install PMV - Unsurfaced (50mm-150mm)</t>
  </si>
  <si>
    <t>Install PMV - Surfaced (50mm-150mm)</t>
  </si>
  <si>
    <t>Mains abandonment - Unsurfaced (50mm-150mm)</t>
  </si>
  <si>
    <t>Mains abandonment - Surfaced (50mm-150mm)</t>
  </si>
  <si>
    <t>PMV Bypass - Unsurfaced (151mm-300mm)</t>
  </si>
  <si>
    <t>PMV Bypass - Surfaced (151mm-300mm)</t>
  </si>
  <si>
    <t>Install PMV - Unsurfaced (151mm-300mm)</t>
  </si>
  <si>
    <t>Install PMV - Surfaced (151mm-300mm)</t>
  </si>
  <si>
    <t>Mains abandonment - Unsurfaced (151mm-300mm)</t>
  </si>
  <si>
    <t>Mains abandonment - Surfaced (151mm-300mm)</t>
  </si>
  <si>
    <t>Additional metre of PE main - Unsurfaced (151mm-300mm)</t>
  </si>
  <si>
    <t>Additional metre of PE main - Surfaced (151mm-300mm)</t>
  </si>
  <si>
    <t>Additional metre of PE main not in trench - Surfaced (151mm-300mm)</t>
  </si>
  <si>
    <t>Additional metre of PE main - Lay only (151mm-300mm)</t>
  </si>
  <si>
    <t>Additional metre of PE main - Laid in duct (151mm-300mm)</t>
  </si>
  <si>
    <t>Additional metre of BP main - Unsurfaced (151mm-300mm)</t>
  </si>
  <si>
    <t>Additional metre of BP main - Surfaced (151mm-300mm)</t>
  </si>
  <si>
    <t>Additional metre of BP main not in trench - Surfaced (151mm-300mm)</t>
  </si>
  <si>
    <t>Additional metre of BP main - Lay only (151mm-300mm)</t>
  </si>
  <si>
    <t>Additional metre of BP main - Laid in duct (151mm-300mm)</t>
  </si>
  <si>
    <t>Additional metre of PE main - Unsurfaced (100mm-150mm)</t>
  </si>
  <si>
    <t>Additional metre of PE main - Surfaced (100mm-150mm)</t>
  </si>
  <si>
    <t>Additional metre of PE main not in trench - Surfaced (100mm-150mm)</t>
  </si>
  <si>
    <t>Additional metre of PE main - Lay only (100mm-150mm)</t>
  </si>
  <si>
    <t>Additional metre of PE main - Laid in duct (100mm-150mm)</t>
  </si>
  <si>
    <t>Additional metre of BP main - Unsurfaced (100mm-150mm)</t>
  </si>
  <si>
    <t>Additional metre of BP main - Surfaced (100mm-150mm)</t>
  </si>
  <si>
    <t>Additional metre of BP main not in trench - Surfaced (100mm-150mm)</t>
  </si>
  <si>
    <t>Additional metre of BP main - Lay only (100mm-150mm)</t>
  </si>
  <si>
    <t>Additional metre of BP main - Laid in duct (100mm-150mm)</t>
  </si>
  <si>
    <t>Branch connection - Unsurfaced (100mm-150mm)</t>
  </si>
  <si>
    <t>Branch connection - Surfaced (100mm-150mm)</t>
  </si>
  <si>
    <t>Branch connection - Lay only (100mm-150mm)</t>
  </si>
  <si>
    <t>Piece-up connection - Unsurfaced (100mm-150mm)</t>
  </si>
  <si>
    <t>Piece-up connection - Surfaced (100mm-150mm)</t>
  </si>
  <si>
    <t>Piece-up connection - Lay only (100mm-150mm)</t>
  </si>
  <si>
    <t>End connection - Unsurfaced (100mm-150mm)</t>
  </si>
  <si>
    <t>End connection - Surfaced (100mm-150mm)</t>
  </si>
  <si>
    <t>End connection - Lay only (100mm-150mm)</t>
  </si>
  <si>
    <t>Branch connection - Unsurfaced (151mm-300mm)</t>
  </si>
  <si>
    <t>Branch connection - Surfaced (151mm-300mm)</t>
  </si>
  <si>
    <t>Branch connection - Lay only (151mm-300mm)</t>
  </si>
  <si>
    <t>Piece-up connection - Unsurfaced (151mm-300mm)</t>
  </si>
  <si>
    <t>Piece-up connection - Surfaced (151mm-300mm)</t>
  </si>
  <si>
    <t>Piece-up connection - Lay only (151mm-300mm)</t>
  </si>
  <si>
    <t>End connection - Unsurfaced (151mm-300mm)</t>
  </si>
  <si>
    <t>End connection - Surfaced (151mm-300mm)</t>
  </si>
  <si>
    <t>End connection - Lay only (151mm-300mm)</t>
  </si>
  <si>
    <t>Branch connection - Unsurfaced (50mm-99mm)</t>
  </si>
  <si>
    <t>Branch connection - Surfaced (50mm-99mm)</t>
  </si>
  <si>
    <t>Branch connection - Lay only (50mm-99mm)</t>
  </si>
  <si>
    <t>Piece-up connection - Unsurfaced (50mm-99mm)</t>
  </si>
  <si>
    <t>Piece-up connection - Surfaced (50mm-99mm)</t>
  </si>
  <si>
    <t>Piece-up connection - Lay only (50mm-99mm)</t>
  </si>
  <si>
    <t>End connection - Unsurfaced (50mm-99mm)</t>
  </si>
  <si>
    <t>End connection - Surfaced (50mm-99mm)</t>
  </si>
  <si>
    <t>End connection - Lay only (50mm-99mm)</t>
  </si>
  <si>
    <t xml:space="preserve">Highway authority cost (including Temporary Traffic Regulation Order (TTRO)) </t>
  </si>
  <si>
    <t>Additional metre of PE service pipe - Surfaced (110mm)</t>
  </si>
  <si>
    <t>Additional metre of PE service pipe - Lay only (110mm)</t>
  </si>
  <si>
    <t>Additional metre of PE service pipe - Unsurfaced (110mm)</t>
  </si>
  <si>
    <t>Other (Environmental component &amp; Infrastructure charges)</t>
  </si>
  <si>
    <t>5.4.1</t>
  </si>
  <si>
    <t>5.6.1</t>
  </si>
  <si>
    <t>5.4.3</t>
  </si>
  <si>
    <t>5.4.2</t>
  </si>
  <si>
    <t>5.7.1</t>
  </si>
  <si>
    <t>5.7.2</t>
  </si>
  <si>
    <t>5.7.5</t>
  </si>
  <si>
    <t>5.7.4</t>
  </si>
  <si>
    <t>5.7.6</t>
  </si>
  <si>
    <t>5.7.3</t>
  </si>
  <si>
    <t>11.1.1</t>
  </si>
  <si>
    <t>11.1.2</t>
  </si>
  <si>
    <t>11.1.3</t>
  </si>
  <si>
    <t>11.1.4</t>
  </si>
  <si>
    <t>5.4.9</t>
  </si>
  <si>
    <t>5.6.2</t>
  </si>
  <si>
    <t>5.4.5</t>
  </si>
  <si>
    <t>5.2.1</t>
  </si>
  <si>
    <t>5.4.4</t>
  </si>
  <si>
    <t>11.12.4</t>
  </si>
  <si>
    <t>5.2.5</t>
  </si>
  <si>
    <t>5.2.8</t>
  </si>
  <si>
    <t>5.2.12</t>
  </si>
  <si>
    <t>5.4.8</t>
  </si>
  <si>
    <t>5.4.7</t>
  </si>
  <si>
    <t xml:space="preserve">FY26 Water connection charges associated with a statutory mains requisition scheme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</si>
</sst>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8" formatCode="&quot;£&quot;#,##0.00;[Red]\-&quot;£&quot;#,##0.00"/>
    <numFmt numFmtId="44" formatCode="_-&quot;£&quot;* #,##0.00_-;\-&quot;£&quot;* #,##0.00_-;_-&quot;£&quot;* &quot;-&quot;??_-;_-@_-"/>
    <numFmt numFmtId="164" formatCode="dd/mm/yyyy;@"/>
    <numFmt numFmtId="165" formatCode="&quot;£&quot;#,##0.00"/>
    <numFmt numFmtId="166" formatCode="0.0"/>
  </numFmts>
  <fonts count="39" x14ac:knownFonts="1">
    <font>
      <sz val="11"/>
      <color theme="1"/>
      <name val="Calibri"/>
      <family val="2"/>
      <scheme val="minor"/>
    </font>
    <font>
      <sz val="10"/>
      <color theme="1"/>
      <name val="Calibri"/>
      <family val="2"/>
      <scheme val="minor"/>
    </font>
    <font>
      <b/>
      <u/>
      <sz val="12"/>
      <color theme="1"/>
      <name val="Calibri"/>
      <family val="2"/>
      <scheme val="minor"/>
    </font>
    <font>
      <b/>
      <u/>
      <sz val="10"/>
      <color theme="1"/>
      <name val="Calibri"/>
      <family val="2"/>
      <scheme val="minor"/>
    </font>
    <font>
      <b/>
      <sz val="10"/>
      <color theme="1"/>
      <name val="Calibri"/>
      <family val="2"/>
      <scheme val="minor"/>
    </font>
    <font>
      <b/>
      <sz val="10"/>
      <color theme="0"/>
      <name val="Calibri"/>
      <family val="2"/>
    </font>
    <font>
      <sz val="10"/>
      <name val="Calibri"/>
      <family val="2"/>
    </font>
    <font>
      <vertAlign val="superscript"/>
      <sz val="10"/>
      <name val="Calibri"/>
      <family val="2"/>
    </font>
    <font>
      <sz val="10"/>
      <color theme="1"/>
      <name val="Calibri"/>
      <family val="2"/>
    </font>
    <font>
      <sz val="10"/>
      <name val="Calibri"/>
      <family val="2"/>
      <scheme val="minor"/>
    </font>
    <font>
      <vertAlign val="superscript"/>
      <sz val="10"/>
      <color theme="1"/>
      <name val="Calibri"/>
      <family val="2"/>
      <scheme val="minor"/>
    </font>
    <font>
      <b/>
      <sz val="9"/>
      <color indexed="81"/>
      <name val="Tahoma"/>
      <family val="2"/>
    </font>
    <font>
      <sz val="9"/>
      <color indexed="81"/>
      <name val="Tahoma"/>
      <family val="2"/>
    </font>
    <font>
      <sz val="12"/>
      <color theme="1"/>
      <name val="Calibri"/>
      <family val="2"/>
      <scheme val="minor"/>
    </font>
    <font>
      <sz val="14"/>
      <color theme="1"/>
      <name val="Calibri"/>
      <family val="2"/>
      <scheme val="minor"/>
    </font>
    <font>
      <b/>
      <u/>
      <sz val="16"/>
      <color theme="1"/>
      <name val="Calibri"/>
      <family val="2"/>
      <scheme val="minor"/>
    </font>
    <font>
      <sz val="16"/>
      <color theme="1"/>
      <name val="Calibri"/>
      <family val="2"/>
      <scheme val="minor"/>
    </font>
    <font>
      <b/>
      <u/>
      <sz val="20"/>
      <color theme="1"/>
      <name val="Calibri"/>
      <family val="2"/>
      <scheme val="minor"/>
    </font>
    <font>
      <b/>
      <sz val="11"/>
      <color theme="1"/>
      <name val="Calibri"/>
      <family val="2"/>
      <scheme val="minor"/>
    </font>
    <font>
      <b/>
      <sz val="14"/>
      <color rgb="FFFF0000"/>
      <name val="Calibri"/>
      <family val="2"/>
      <scheme val="minor"/>
    </font>
    <font>
      <sz val="10"/>
      <color rgb="FFFF0000"/>
      <name val="Calibri"/>
      <family val="2"/>
      <scheme val="minor"/>
    </font>
    <font>
      <b/>
      <sz val="18"/>
      <color theme="1"/>
      <name val="Calibri"/>
      <family val="2"/>
      <scheme val="minor"/>
    </font>
    <font>
      <sz val="10"/>
      <color rgb="FFFF0000"/>
      <name val="Calibri"/>
      <family val="2"/>
    </font>
    <font>
      <sz val="11"/>
      <color theme="0"/>
      <name val="Calibri"/>
      <family val="2"/>
      <scheme val="minor"/>
    </font>
    <font>
      <sz val="11"/>
      <name val="Calibri"/>
      <family val="2"/>
      <scheme val="minor"/>
    </font>
    <font>
      <b/>
      <sz val="10"/>
      <color theme="0"/>
      <name val="Calibri"/>
      <family val="2"/>
      <scheme val="minor"/>
    </font>
    <font>
      <sz val="11"/>
      <color theme="1"/>
      <name val="Calibri"/>
      <family val="2"/>
    </font>
    <font>
      <b/>
      <sz val="11"/>
      <color theme="1"/>
      <name val="Calibri"/>
      <family val="2"/>
    </font>
    <font>
      <sz val="11"/>
      <color rgb="FFFF0000"/>
      <name val="Calibri"/>
      <family val="2"/>
      <scheme val="minor"/>
    </font>
    <font>
      <b/>
      <sz val="13"/>
      <color rgb="FFFF0000"/>
      <name val="Calibri"/>
      <family val="2"/>
      <scheme val="minor"/>
    </font>
    <font>
      <b/>
      <sz val="12"/>
      <name val="Calibri"/>
      <family val="2"/>
    </font>
    <font>
      <sz val="11"/>
      <color rgb="FF000000"/>
      <name val="Calibri"/>
      <family val="2"/>
    </font>
    <font>
      <b/>
      <sz val="11"/>
      <color rgb="FF000000"/>
      <name val="Calibri"/>
      <family val="2"/>
    </font>
    <font>
      <b/>
      <sz val="12"/>
      <color rgb="FF000000"/>
      <name val="Calibri"/>
      <family val="2"/>
    </font>
    <font>
      <b/>
      <sz val="11"/>
      <color rgb="FFFF0000"/>
      <name val="Calibri"/>
      <family val="2"/>
      <scheme val="minor"/>
    </font>
    <font>
      <b/>
      <sz val="10"/>
      <name val="Calibri"/>
      <family val="2"/>
      <scheme val="minor"/>
    </font>
    <font>
      <vertAlign val="superscript"/>
      <sz val="10"/>
      <name val="Calibri"/>
      <family val="2"/>
      <scheme val="minor"/>
    </font>
    <font>
      <sz val="10"/>
      <name val="Arial"/>
      <family val="2"/>
    </font>
    <font>
      <i/>
      <sz val="11"/>
      <name val="Calibri"/>
      <family val="2"/>
      <scheme val="minor"/>
    </font>
  </fonts>
  <fills count="13">
    <fill>
      <patternFill patternType="none"/>
    </fill>
    <fill>
      <patternFill patternType="gray125"/>
    </fill>
    <fill>
      <patternFill patternType="solid">
        <fgColor theme="0"/>
        <bgColor indexed="64"/>
      </patternFill>
    </fill>
    <fill>
      <patternFill patternType="solid">
        <fgColor theme="4" tint="-0.249977111117893"/>
        <bgColor indexed="64"/>
      </patternFill>
    </fill>
    <fill>
      <patternFill patternType="solid">
        <fgColor theme="4" tint="0.59999389629810485"/>
        <bgColor indexed="64"/>
      </patternFill>
    </fill>
    <fill>
      <patternFill patternType="solid">
        <fgColor rgb="FFA8A87C"/>
        <bgColor indexed="64"/>
      </patternFill>
    </fill>
    <fill>
      <patternFill patternType="solid">
        <fgColor theme="7" tint="0.79998168889431442"/>
        <bgColor indexed="64"/>
      </patternFill>
    </fill>
    <fill>
      <patternFill patternType="solid">
        <fgColor rgb="FFFFF2CC"/>
        <bgColor indexed="64"/>
      </patternFill>
    </fill>
    <fill>
      <patternFill patternType="solid">
        <fgColor theme="7" tint="0.59999389629810485"/>
        <bgColor indexed="64"/>
      </patternFill>
    </fill>
    <fill>
      <patternFill patternType="solid">
        <fgColor theme="1" tint="0.249977111117893"/>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9" tint="0.39997558519241921"/>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bottom style="thin">
        <color indexed="64"/>
      </bottom>
      <diagonal/>
    </border>
    <border>
      <left/>
      <right style="medium">
        <color indexed="64"/>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bottom/>
      <diagonal/>
    </border>
  </borders>
  <cellStyleXfs count="2">
    <xf numFmtId="0" fontId="0" fillId="0" borderId="0"/>
    <xf numFmtId="0" fontId="37" fillId="0" borderId="0"/>
  </cellStyleXfs>
  <cellXfs count="252">
    <xf numFmtId="0" fontId="0" fillId="0" borderId="0" xfId="0"/>
    <xf numFmtId="0" fontId="1" fillId="2" borderId="0" xfId="0" applyFont="1" applyFill="1"/>
    <xf numFmtId="0" fontId="1" fillId="2" borderId="0" xfId="0" applyFont="1" applyFill="1" applyAlignment="1">
      <alignment horizontal="center"/>
    </xf>
    <xf numFmtId="0" fontId="1" fillId="2" borderId="0" xfId="0" applyFont="1" applyFill="1" applyAlignment="1">
      <alignment vertical="center"/>
    </xf>
    <xf numFmtId="0" fontId="3" fillId="2" borderId="0" xfId="0" applyFont="1" applyFill="1" applyAlignment="1">
      <alignment horizontal="center" vertical="center"/>
    </xf>
    <xf numFmtId="14" fontId="4" fillId="2" borderId="0" xfId="0" applyNumberFormat="1" applyFont="1" applyFill="1" applyAlignment="1">
      <alignment horizontal="left" vertical="center"/>
    </xf>
    <xf numFmtId="0" fontId="5" fillId="3" borderId="1" xfId="0" applyFont="1" applyFill="1" applyBorder="1" applyAlignment="1">
      <alignment horizontal="center" vertical="center" wrapText="1"/>
    </xf>
    <xf numFmtId="44" fontId="8" fillId="4" borderId="1" xfId="0" applyNumberFormat="1" applyFont="1" applyFill="1" applyBorder="1" applyAlignment="1">
      <alignment vertical="center" wrapText="1"/>
    </xf>
    <xf numFmtId="0" fontId="1" fillId="0" borderId="1" xfId="0" applyFont="1" applyBorder="1" applyAlignment="1">
      <alignment horizontal="center" vertical="center"/>
    </xf>
    <xf numFmtId="0" fontId="1" fillId="0" borderId="1" xfId="0" applyFont="1" applyBorder="1" applyAlignment="1" applyProtection="1">
      <alignment horizontal="center" vertical="center"/>
      <protection locked="0"/>
    </xf>
    <xf numFmtId="0" fontId="8" fillId="0" borderId="1" xfId="0" applyFont="1" applyBorder="1" applyAlignment="1">
      <alignment horizontal="center" vertical="center" wrapText="1"/>
    </xf>
    <xf numFmtId="0" fontId="4" fillId="2" borderId="4" xfId="0" applyFont="1" applyFill="1" applyBorder="1" applyAlignment="1">
      <alignment vertical="center" wrapText="1"/>
    </xf>
    <xf numFmtId="0" fontId="4" fillId="2" borderId="4" xfId="0" applyFont="1" applyFill="1" applyBorder="1" applyAlignment="1">
      <alignment horizontal="center" vertical="center" wrapText="1"/>
    </xf>
    <xf numFmtId="0" fontId="4" fillId="2" borderId="5" xfId="0" applyFont="1" applyFill="1" applyBorder="1" applyAlignment="1">
      <alignment vertical="center" wrapText="1"/>
    </xf>
    <xf numFmtId="44" fontId="4" fillId="5" borderId="1" xfId="0" applyNumberFormat="1" applyFont="1" applyFill="1" applyBorder="1" applyAlignment="1">
      <alignment vertical="center"/>
    </xf>
    <xf numFmtId="0" fontId="4" fillId="2" borderId="0" xfId="0" applyFont="1" applyFill="1" applyAlignment="1">
      <alignment vertical="center" wrapText="1"/>
    </xf>
    <xf numFmtId="0" fontId="1" fillId="2" borderId="1" xfId="0" applyFont="1" applyFill="1" applyBorder="1" applyAlignment="1">
      <alignment horizontal="center"/>
    </xf>
    <xf numFmtId="0" fontId="9" fillId="2" borderId="1" xfId="0" applyFont="1" applyFill="1" applyBorder="1"/>
    <xf numFmtId="0" fontId="1" fillId="2" borderId="1" xfId="0" applyFont="1" applyFill="1" applyBorder="1"/>
    <xf numFmtId="0" fontId="3" fillId="2" borderId="0" xfId="0" applyFont="1" applyFill="1"/>
    <xf numFmtId="0" fontId="13" fillId="2" borderId="0" xfId="0" applyFont="1" applyFill="1"/>
    <xf numFmtId="0" fontId="14" fillId="2" borderId="0" xfId="0" applyFont="1" applyFill="1"/>
    <xf numFmtId="0" fontId="16" fillId="2" borderId="0" xfId="0" applyFont="1" applyFill="1"/>
    <xf numFmtId="0" fontId="15" fillId="2" borderId="0" xfId="0" applyFont="1" applyFill="1"/>
    <xf numFmtId="0" fontId="17" fillId="2" borderId="0" xfId="0" applyFont="1" applyFill="1"/>
    <xf numFmtId="14" fontId="0" fillId="0" borderId="0" xfId="0" applyNumberFormat="1"/>
    <xf numFmtId="0" fontId="0" fillId="0" borderId="0" xfId="0" applyAlignment="1">
      <alignment wrapText="1"/>
    </xf>
    <xf numFmtId="44" fontId="1" fillId="6" borderId="1" xfId="0" applyNumberFormat="1" applyFont="1" applyFill="1" applyBorder="1" applyAlignment="1">
      <alignment vertical="center"/>
    </xf>
    <xf numFmtId="0" fontId="2" fillId="2" borderId="0" xfId="0" applyFont="1" applyFill="1"/>
    <xf numFmtId="0" fontId="1" fillId="0" borderId="0" xfId="0" applyFont="1" applyAlignment="1">
      <alignment vertical="center"/>
    </xf>
    <xf numFmtId="0" fontId="4" fillId="2" borderId="0" xfId="0" applyFont="1" applyFill="1"/>
    <xf numFmtId="0" fontId="1" fillId="0" borderId="0" xfId="0" applyFont="1"/>
    <xf numFmtId="0" fontId="10" fillId="2" borderId="0" xfId="0" applyFont="1" applyFill="1"/>
    <xf numFmtId="0" fontId="4" fillId="0" borderId="0" xfId="0" applyFont="1" applyAlignment="1">
      <alignment vertical="center" wrapText="1"/>
    </xf>
    <xf numFmtId="0" fontId="1" fillId="0" borderId="0" xfId="0" applyFont="1" applyAlignment="1">
      <alignment horizontal="center"/>
    </xf>
    <xf numFmtId="0" fontId="4" fillId="2" borderId="1" xfId="0" applyFont="1" applyFill="1" applyBorder="1" applyAlignment="1">
      <alignment vertical="center"/>
    </xf>
    <xf numFmtId="0" fontId="6" fillId="6" borderId="1" xfId="0" applyFont="1" applyFill="1" applyBorder="1" applyAlignment="1">
      <alignment horizontal="center" vertical="center" wrapText="1"/>
    </xf>
    <xf numFmtId="0" fontId="6" fillId="6" borderId="1" xfId="0" applyFont="1" applyFill="1" applyBorder="1" applyAlignment="1">
      <alignment horizontal="left" vertical="center" wrapText="1"/>
    </xf>
    <xf numFmtId="0" fontId="8" fillId="6" borderId="1" xfId="0" applyFont="1" applyFill="1" applyBorder="1" applyAlignment="1">
      <alignment horizontal="center" vertical="center" wrapText="1"/>
    </xf>
    <xf numFmtId="0" fontId="6" fillId="6" borderId="1" xfId="0" applyFont="1" applyFill="1" applyBorder="1" applyAlignment="1">
      <alignmen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vertical="center" wrapText="1"/>
    </xf>
    <xf numFmtId="0" fontId="0" fillId="2" borderId="0" xfId="0" applyFill="1"/>
    <xf numFmtId="0" fontId="18" fillId="0" borderId="0" xfId="0" applyFont="1"/>
    <xf numFmtId="0" fontId="14" fillId="2" borderId="0" xfId="0" quotePrefix="1" applyFont="1" applyFill="1" applyAlignment="1">
      <alignment horizontal="center" vertical="top"/>
    </xf>
    <xf numFmtId="0" fontId="4" fillId="7" borderId="4" xfId="0" applyFont="1" applyFill="1" applyBorder="1" applyAlignment="1">
      <alignment horizontal="center" vertical="center" wrapText="1"/>
    </xf>
    <xf numFmtId="0" fontId="5" fillId="3" borderId="22" xfId="0" applyFont="1" applyFill="1" applyBorder="1" applyAlignment="1">
      <alignment horizontal="center" vertical="center" wrapText="1"/>
    </xf>
    <xf numFmtId="0" fontId="5" fillId="3" borderId="23" xfId="0" applyFont="1" applyFill="1" applyBorder="1" applyAlignment="1">
      <alignment horizontal="center" vertical="center" wrapText="1"/>
    </xf>
    <xf numFmtId="0" fontId="5" fillId="3" borderId="24" xfId="0" applyFont="1" applyFill="1" applyBorder="1" applyAlignment="1">
      <alignment horizontal="center" vertical="center" wrapText="1"/>
    </xf>
    <xf numFmtId="0" fontId="4" fillId="5" borderId="12" xfId="0" applyFont="1" applyFill="1" applyBorder="1" applyAlignment="1">
      <alignment horizontal="right" vertical="center"/>
    </xf>
    <xf numFmtId="0" fontId="22" fillId="2" borderId="1" xfId="0" applyFont="1" applyFill="1" applyBorder="1" applyAlignment="1">
      <alignment vertical="center" wrapText="1"/>
    </xf>
    <xf numFmtId="2" fontId="4" fillId="5" borderId="13" xfId="0" applyNumberFormat="1" applyFont="1" applyFill="1" applyBorder="1" applyAlignment="1">
      <alignment vertical="center"/>
    </xf>
    <xf numFmtId="0" fontId="23" fillId="0" borderId="0" xfId="0" applyFont="1"/>
    <xf numFmtId="0" fontId="0" fillId="0" borderId="20" xfId="0" applyBorder="1" applyProtection="1">
      <protection locked="0"/>
    </xf>
    <xf numFmtId="0" fontId="24" fillId="0" borderId="0" xfId="0" applyFont="1"/>
    <xf numFmtId="0" fontId="1" fillId="2" borderId="1" xfId="0" applyFont="1" applyFill="1" applyBorder="1" applyAlignment="1">
      <alignment horizontal="center" vertical="center"/>
    </xf>
    <xf numFmtId="0" fontId="4" fillId="2" borderId="0" xfId="0" applyFont="1" applyFill="1" applyAlignment="1">
      <alignment horizontal="right" vertical="center"/>
    </xf>
    <xf numFmtId="0" fontId="3" fillId="2" borderId="0" xfId="0" applyFont="1" applyFill="1" applyAlignment="1">
      <alignment horizontal="center"/>
    </xf>
    <xf numFmtId="44" fontId="1" fillId="2" borderId="0" xfId="0" applyNumberFormat="1" applyFont="1" applyFill="1"/>
    <xf numFmtId="0" fontId="1" fillId="2" borderId="0" xfId="0" applyFont="1" applyFill="1" applyAlignment="1">
      <alignment horizontal="center" vertical="center" wrapText="1"/>
    </xf>
    <xf numFmtId="0" fontId="1" fillId="2" borderId="0" xfId="0" applyFont="1" applyFill="1" applyAlignment="1">
      <alignment horizontal="center" vertical="center"/>
    </xf>
    <xf numFmtId="44" fontId="1" fillId="2" borderId="0" xfId="0" applyNumberFormat="1" applyFont="1" applyFill="1" applyAlignment="1">
      <alignment vertical="center"/>
    </xf>
    <xf numFmtId="1" fontId="4" fillId="2" borderId="1" xfId="0" applyNumberFormat="1" applyFont="1" applyFill="1" applyBorder="1" applyAlignment="1" applyProtection="1">
      <alignment horizontal="left" vertical="center"/>
      <protection locked="0"/>
    </xf>
    <xf numFmtId="0" fontId="4" fillId="2" borderId="7" xfId="0" applyFont="1" applyFill="1" applyBorder="1" applyAlignment="1">
      <alignment vertical="center"/>
    </xf>
    <xf numFmtId="164" fontId="4" fillId="2" borderId="7" xfId="0" applyNumberFormat="1" applyFont="1" applyFill="1" applyBorder="1" applyAlignment="1" applyProtection="1">
      <alignment horizontal="left" vertical="center"/>
      <protection locked="0"/>
    </xf>
    <xf numFmtId="0" fontId="4" fillId="2" borderId="1" xfId="0" applyFont="1" applyFill="1" applyBorder="1" applyAlignment="1">
      <alignment vertical="center" wrapText="1"/>
    </xf>
    <xf numFmtId="165" fontId="4" fillId="2" borderId="1" xfId="0" applyNumberFormat="1" applyFont="1" applyFill="1" applyBorder="1" applyAlignment="1" applyProtection="1">
      <alignment horizontal="left" vertical="center"/>
      <protection locked="0"/>
    </xf>
    <xf numFmtId="0" fontId="4" fillId="2" borderId="0" xfId="0" applyFont="1" applyFill="1" applyAlignment="1">
      <alignment horizontal="left" vertical="center"/>
    </xf>
    <xf numFmtId="9" fontId="1" fillId="2" borderId="0" xfId="0" applyNumberFormat="1" applyFont="1" applyFill="1"/>
    <xf numFmtId="9" fontId="1" fillId="2" borderId="0" xfId="0" applyNumberFormat="1" applyFont="1" applyFill="1" applyAlignment="1">
      <alignment vertical="center"/>
    </xf>
    <xf numFmtId="1" fontId="1" fillId="2" borderId="0" xfId="0" applyNumberFormat="1" applyFont="1" applyFill="1" applyAlignment="1">
      <alignment horizontal="left" vertical="center"/>
    </xf>
    <xf numFmtId="0" fontId="3" fillId="2" borderId="0" xfId="0" applyFont="1" applyFill="1" applyAlignment="1">
      <alignment vertical="center"/>
    </xf>
    <xf numFmtId="9" fontId="5" fillId="3" borderId="1" xfId="0" applyNumberFormat="1" applyFont="1" applyFill="1" applyBorder="1" applyAlignment="1">
      <alignment horizontal="center" vertical="center" wrapText="1"/>
    </xf>
    <xf numFmtId="44" fontId="5" fillId="3" borderId="1" xfId="0" applyNumberFormat="1" applyFont="1" applyFill="1" applyBorder="1" applyAlignment="1">
      <alignment horizontal="center" vertical="center" wrapText="1"/>
    </xf>
    <xf numFmtId="0" fontId="1" fillId="0" borderId="1" xfId="0" applyFont="1" applyBorder="1" applyAlignment="1">
      <alignment vertical="center" wrapText="1"/>
    </xf>
    <xf numFmtId="0" fontId="6" fillId="0" borderId="1" xfId="0" applyFont="1" applyBorder="1" applyAlignment="1">
      <alignment horizontal="center" vertical="center" wrapText="1"/>
    </xf>
    <xf numFmtId="0" fontId="6" fillId="0" borderId="1" xfId="0" applyFont="1" applyBorder="1" applyAlignment="1">
      <alignment vertical="center" wrapText="1"/>
    </xf>
    <xf numFmtId="44" fontId="1" fillId="0" borderId="1" xfId="0" applyNumberFormat="1" applyFont="1" applyBorder="1" applyAlignment="1">
      <alignment vertical="center"/>
    </xf>
    <xf numFmtId="9" fontId="1" fillId="0" borderId="1" xfId="0" applyNumberFormat="1" applyFont="1" applyBorder="1" applyAlignment="1">
      <alignment vertical="center"/>
    </xf>
    <xf numFmtId="0" fontId="1" fillId="0" borderId="1" xfId="0" applyFont="1" applyBorder="1" applyAlignment="1">
      <alignment vertical="center"/>
    </xf>
    <xf numFmtId="0" fontId="8" fillId="0" borderId="1" xfId="0" applyFont="1" applyBorder="1" applyAlignment="1">
      <alignment vertical="center" wrapText="1"/>
    </xf>
    <xf numFmtId="44" fontId="8" fillId="0" borderId="1" xfId="0" applyNumberFormat="1" applyFont="1" applyBorder="1" applyAlignment="1">
      <alignment horizontal="center" vertical="center" wrapText="1"/>
    </xf>
    <xf numFmtId="9" fontId="1" fillId="0" borderId="1" xfId="0" applyNumberFormat="1" applyFont="1" applyBorder="1" applyAlignment="1" applyProtection="1">
      <alignment vertical="center"/>
      <protection locked="0"/>
    </xf>
    <xf numFmtId="0" fontId="1" fillId="2" borderId="1" xfId="0" applyFont="1" applyFill="1" applyBorder="1" applyAlignment="1">
      <alignment vertical="center"/>
    </xf>
    <xf numFmtId="0" fontId="1" fillId="0" borderId="2" xfId="0" applyFont="1" applyBorder="1" applyAlignment="1">
      <alignment horizontal="center" vertical="center"/>
    </xf>
    <xf numFmtId="0" fontId="8" fillId="0" borderId="27" xfId="0" applyFont="1" applyBorder="1" applyAlignment="1">
      <alignment vertical="center" wrapText="1"/>
    </xf>
    <xf numFmtId="44" fontId="8" fillId="0" borderId="27" xfId="0" applyNumberFormat="1" applyFont="1" applyBorder="1" applyAlignment="1">
      <alignment horizontal="center" vertical="center" wrapText="1"/>
    </xf>
    <xf numFmtId="0" fontId="1" fillId="8" borderId="1" xfId="0" applyFont="1" applyFill="1" applyBorder="1" applyAlignment="1">
      <alignment horizontal="center" vertical="center"/>
    </xf>
    <xf numFmtId="0" fontId="4" fillId="0" borderId="1" xfId="0" applyFont="1" applyBorder="1" applyAlignment="1">
      <alignment horizontal="center" vertical="center" wrapText="1"/>
    </xf>
    <xf numFmtId="0" fontId="9" fillId="0" borderId="1" xfId="0" applyFont="1" applyBorder="1" applyAlignment="1">
      <alignment vertical="center"/>
    </xf>
    <xf numFmtId="0" fontId="9" fillId="0" borderId="1" xfId="0" applyFont="1" applyBorder="1" applyAlignment="1">
      <alignment horizontal="center" vertical="center"/>
    </xf>
    <xf numFmtId="0" fontId="1" fillId="0" borderId="1" xfId="0" applyFont="1" applyBorder="1" applyAlignment="1">
      <alignment horizontal="center" vertical="center" wrapText="1"/>
    </xf>
    <xf numFmtId="0" fontId="25" fillId="9" borderId="2" xfId="0" applyFont="1" applyFill="1" applyBorder="1" applyAlignment="1">
      <alignment vertical="center" wrapText="1"/>
    </xf>
    <xf numFmtId="0" fontId="25" fillId="9" borderId="6" xfId="0" applyFont="1" applyFill="1" applyBorder="1" applyAlignment="1">
      <alignment vertical="center" wrapText="1"/>
    </xf>
    <xf numFmtId="44" fontId="25" fillId="9" borderId="1" xfId="0" applyNumberFormat="1" applyFont="1" applyFill="1" applyBorder="1" applyAlignment="1">
      <alignment vertical="center"/>
    </xf>
    <xf numFmtId="9" fontId="1" fillId="9" borderId="0" xfId="0" applyNumberFormat="1" applyFont="1" applyFill="1"/>
    <xf numFmtId="0" fontId="9" fillId="10" borderId="1" xfId="0" applyFont="1" applyFill="1" applyBorder="1" applyAlignment="1">
      <alignment vertical="center"/>
    </xf>
    <xf numFmtId="0" fontId="4" fillId="2" borderId="0" xfId="0" applyFont="1" applyFill="1" applyAlignment="1">
      <alignment horizontal="center" vertical="center" wrapText="1"/>
    </xf>
    <xf numFmtId="0" fontId="1" fillId="2" borderId="0" xfId="0" applyFont="1" applyFill="1" applyAlignment="1">
      <alignment vertical="center" wrapText="1"/>
    </xf>
    <xf numFmtId="9" fontId="1" fillId="9" borderId="1" xfId="0" applyNumberFormat="1" applyFont="1" applyFill="1" applyBorder="1"/>
    <xf numFmtId="0" fontId="9" fillId="0" borderId="1" xfId="0" applyFont="1" applyBorder="1" applyAlignment="1">
      <alignment vertical="center" wrapText="1"/>
    </xf>
    <xf numFmtId="0" fontId="9" fillId="0" borderId="1" xfId="0" applyFont="1" applyBorder="1" applyAlignment="1">
      <alignment horizontal="center" vertical="center" wrapText="1"/>
    </xf>
    <xf numFmtId="0" fontId="25" fillId="9" borderId="27" xfId="0" applyFont="1" applyFill="1" applyBorder="1" applyAlignment="1">
      <alignment vertical="center"/>
    </xf>
    <xf numFmtId="0" fontId="25" fillId="9" borderId="28" xfId="0" applyFont="1" applyFill="1" applyBorder="1" applyAlignment="1">
      <alignment vertical="center"/>
    </xf>
    <xf numFmtId="0" fontId="25" fillId="9" borderId="9" xfId="0" applyFont="1" applyFill="1" applyBorder="1" applyAlignment="1">
      <alignment vertical="center"/>
    </xf>
    <xf numFmtId="44" fontId="25" fillId="9" borderId="8" xfId="0" applyNumberFormat="1" applyFont="1" applyFill="1" applyBorder="1" applyAlignment="1">
      <alignment vertical="center"/>
    </xf>
    <xf numFmtId="0" fontId="9" fillId="2" borderId="1" xfId="0" applyFont="1" applyFill="1" applyBorder="1" applyAlignment="1">
      <alignment vertical="center"/>
    </xf>
    <xf numFmtId="9" fontId="1" fillId="0" borderId="0" xfId="0" applyNumberFormat="1" applyFont="1"/>
    <xf numFmtId="44" fontId="1" fillId="0" borderId="0" xfId="0" applyNumberFormat="1" applyFont="1"/>
    <xf numFmtId="0" fontId="0" fillId="0" borderId="0" xfId="0" applyAlignment="1">
      <alignment horizontal="center"/>
    </xf>
    <xf numFmtId="0" fontId="29" fillId="2" borderId="0" xfId="0" applyFont="1" applyFill="1" applyAlignment="1">
      <alignment vertical="center" wrapText="1"/>
    </xf>
    <xf numFmtId="0" fontId="29" fillId="0" borderId="0" xfId="0" applyFont="1"/>
    <xf numFmtId="0" fontId="30" fillId="7" borderId="29" xfId="0" applyFont="1" applyFill="1" applyBorder="1" applyAlignment="1">
      <alignment horizontal="left" vertical="center" wrapText="1"/>
    </xf>
    <xf numFmtId="0" fontId="31" fillId="6" borderId="19" xfId="0" applyFont="1" applyFill="1" applyBorder="1" applyAlignment="1">
      <alignment vertical="center" wrapText="1"/>
    </xf>
    <xf numFmtId="0" fontId="28" fillId="0" borderId="0" xfId="0" applyFont="1" applyAlignment="1">
      <alignment horizontal="left"/>
    </xf>
    <xf numFmtId="0" fontId="33" fillId="6" borderId="19" xfId="0" applyFont="1" applyFill="1" applyBorder="1" applyAlignment="1">
      <alignment vertical="center" wrapText="1"/>
    </xf>
    <xf numFmtId="0" fontId="31" fillId="6" borderId="31" xfId="0" applyFont="1" applyFill="1" applyBorder="1" applyAlignment="1">
      <alignment vertical="center" wrapText="1"/>
    </xf>
    <xf numFmtId="0" fontId="0" fillId="7" borderId="30" xfId="0" applyFill="1" applyBorder="1"/>
    <xf numFmtId="0" fontId="31" fillId="6" borderId="35" xfId="0" applyFont="1" applyFill="1" applyBorder="1" applyAlignment="1">
      <alignment vertical="center" wrapText="1"/>
    </xf>
    <xf numFmtId="44" fontId="26" fillId="7" borderId="36" xfId="0" applyNumberFormat="1" applyFont="1" applyFill="1" applyBorder="1" applyAlignment="1">
      <alignment horizontal="center" vertical="center" wrapText="1"/>
    </xf>
    <xf numFmtId="44" fontId="26" fillId="7" borderId="33" xfId="0" applyNumberFormat="1" applyFont="1" applyFill="1" applyBorder="1" applyAlignment="1">
      <alignment horizontal="center" vertical="center" wrapText="1"/>
    </xf>
    <xf numFmtId="0" fontId="31" fillId="6" borderId="35" xfId="0" applyFont="1" applyFill="1" applyBorder="1" applyAlignment="1">
      <alignment vertical="center"/>
    </xf>
    <xf numFmtId="44" fontId="26" fillId="7" borderId="32" xfId="0" applyNumberFormat="1" applyFont="1" applyFill="1" applyBorder="1" applyAlignment="1">
      <alignment horizontal="center" vertical="center" wrapText="1"/>
    </xf>
    <xf numFmtId="0" fontId="26" fillId="7" borderId="37" xfId="0" applyFont="1" applyFill="1" applyBorder="1" applyAlignment="1">
      <alignment horizontal="center" vertical="center" wrapText="1"/>
    </xf>
    <xf numFmtId="44" fontId="26" fillId="7" borderId="38" xfId="0" applyNumberFormat="1" applyFont="1" applyFill="1" applyBorder="1" applyAlignment="1">
      <alignment horizontal="center" vertical="center" wrapText="1"/>
    </xf>
    <xf numFmtId="44" fontId="26" fillId="7" borderId="39" xfId="0" applyNumberFormat="1" applyFont="1" applyFill="1" applyBorder="1" applyAlignment="1">
      <alignment horizontal="center" vertical="center" wrapText="1"/>
    </xf>
    <xf numFmtId="8" fontId="0" fillId="0" borderId="0" xfId="0" applyNumberFormat="1" applyAlignment="1">
      <alignment horizontal="center"/>
    </xf>
    <xf numFmtId="49" fontId="14" fillId="2" borderId="0" xfId="0" quotePrefix="1" applyNumberFormat="1" applyFont="1" applyFill="1" applyAlignment="1">
      <alignment horizontal="center" vertical="top"/>
    </xf>
    <xf numFmtId="49" fontId="14" fillId="2" borderId="0" xfId="0" applyNumberFormat="1" applyFont="1" applyFill="1"/>
    <xf numFmtId="0" fontId="9" fillId="6" borderId="1" xfId="0" applyFont="1" applyFill="1" applyBorder="1" applyAlignment="1">
      <alignment vertical="center"/>
    </xf>
    <xf numFmtId="0" fontId="9" fillId="6" borderId="1" xfId="0" applyFont="1" applyFill="1" applyBorder="1" applyAlignment="1">
      <alignment vertical="center" wrapText="1"/>
    </xf>
    <xf numFmtId="0" fontId="9" fillId="11" borderId="1" xfId="0" applyFont="1" applyFill="1" applyBorder="1" applyAlignment="1">
      <alignment vertical="center" wrapText="1"/>
    </xf>
    <xf numFmtId="0" fontId="8" fillId="0" borderId="2" xfId="0" applyFont="1" applyBorder="1" applyAlignment="1">
      <alignment horizontal="center" vertical="center" wrapText="1"/>
    </xf>
    <xf numFmtId="0" fontId="1" fillId="0" borderId="27" xfId="0" applyFont="1" applyBorder="1" applyAlignment="1">
      <alignment horizontal="center" vertical="center"/>
    </xf>
    <xf numFmtId="0" fontId="9" fillId="8" borderId="1" xfId="0" applyFont="1" applyFill="1" applyBorder="1" applyAlignment="1">
      <alignment vertical="center"/>
    </xf>
    <xf numFmtId="0" fontId="24" fillId="6" borderId="1" xfId="0" applyFont="1" applyFill="1" applyBorder="1" applyAlignment="1">
      <alignment horizontal="left" vertical="center" wrapText="1" readingOrder="1"/>
    </xf>
    <xf numFmtId="0" fontId="24" fillId="4" borderId="1" xfId="0" applyFont="1" applyFill="1" applyBorder="1" applyAlignment="1">
      <alignment horizontal="right" vertical="center" wrapText="1" readingOrder="1"/>
    </xf>
    <xf numFmtId="0" fontId="6" fillId="0" borderId="1" xfId="0" applyFont="1" applyBorder="1" applyAlignment="1" applyProtection="1">
      <alignment horizontal="center" vertical="center" wrapText="1"/>
      <protection locked="0"/>
    </xf>
    <xf numFmtId="0" fontId="8" fillId="6" borderId="4" xfId="0" applyFont="1" applyFill="1" applyBorder="1" applyAlignment="1">
      <alignment horizontal="center" vertical="center" wrapText="1"/>
    </xf>
    <xf numFmtId="0" fontId="1" fillId="6" borderId="5" xfId="0" applyFont="1" applyFill="1" applyBorder="1" applyAlignment="1">
      <alignment horizontal="center" vertical="center" wrapText="1"/>
    </xf>
    <xf numFmtId="44" fontId="6" fillId="0" borderId="1" xfId="0" applyNumberFormat="1" applyFont="1" applyBorder="1" applyAlignment="1">
      <alignment horizontal="center" vertical="center" wrapText="1"/>
    </xf>
    <xf numFmtId="44" fontId="6" fillId="4" borderId="1" xfId="0" applyNumberFormat="1" applyFont="1" applyFill="1" applyBorder="1" applyAlignment="1">
      <alignment vertical="center" wrapText="1"/>
    </xf>
    <xf numFmtId="0" fontId="9" fillId="0" borderId="1" xfId="0" applyFont="1" applyBorder="1" applyAlignment="1" applyProtection="1">
      <alignment horizontal="center" vertical="center"/>
      <protection locked="0"/>
    </xf>
    <xf numFmtId="44" fontId="9" fillId="0" borderId="1" xfId="0" applyNumberFormat="1" applyFont="1" applyBorder="1" applyAlignment="1">
      <alignment vertical="center"/>
    </xf>
    <xf numFmtId="9" fontId="9" fillId="0" borderId="1" xfId="0" applyNumberFormat="1" applyFont="1" applyBorder="1" applyAlignment="1">
      <alignment vertical="center"/>
    </xf>
    <xf numFmtId="0" fontId="9" fillId="2" borderId="0" xfId="0" applyFont="1" applyFill="1" applyAlignment="1">
      <alignment vertical="center"/>
    </xf>
    <xf numFmtId="9" fontId="9" fillId="0" borderId="1" xfId="0" applyNumberFormat="1" applyFont="1" applyBorder="1" applyAlignment="1" applyProtection="1">
      <alignment vertical="center"/>
      <protection locked="0"/>
    </xf>
    <xf numFmtId="0" fontId="9" fillId="0" borderId="0" xfId="0" applyFont="1" applyAlignment="1">
      <alignment vertical="center"/>
    </xf>
    <xf numFmtId="0" fontId="6" fillId="0" borderId="8" xfId="0" applyFont="1" applyBorder="1" applyAlignment="1">
      <alignment horizontal="center" vertical="center" wrapText="1"/>
    </xf>
    <xf numFmtId="0" fontId="9" fillId="0" borderId="8" xfId="0" applyFont="1" applyBorder="1" applyAlignment="1">
      <alignment vertical="center" wrapText="1"/>
    </xf>
    <xf numFmtId="0" fontId="9" fillId="0" borderId="8" xfId="0" applyFont="1" applyBorder="1" applyAlignment="1">
      <alignment horizontal="center" vertical="center" wrapText="1"/>
    </xf>
    <xf numFmtId="0" fontId="6" fillId="0" borderId="8" xfId="0" applyFont="1" applyBorder="1" applyAlignment="1">
      <alignment vertical="center" wrapText="1"/>
    </xf>
    <xf numFmtId="0" fontId="9" fillId="2" borderId="1" xfId="0" applyFont="1" applyFill="1" applyBorder="1" applyAlignment="1" applyProtection="1">
      <alignment horizontal="center" vertical="center"/>
      <protection locked="0"/>
    </xf>
    <xf numFmtId="44" fontId="9" fillId="6" borderId="1" xfId="0" applyNumberFormat="1" applyFont="1" applyFill="1" applyBorder="1" applyAlignment="1">
      <alignment vertical="center"/>
    </xf>
    <xf numFmtId="0" fontId="9" fillId="2" borderId="0" xfId="0" applyFont="1" applyFill="1"/>
    <xf numFmtId="0" fontId="9" fillId="6" borderId="2" xfId="0" applyFont="1" applyFill="1" applyBorder="1" applyAlignment="1">
      <alignment vertical="center" wrapText="1"/>
    </xf>
    <xf numFmtId="0" fontId="9" fillId="6" borderId="1" xfId="0" applyFont="1" applyFill="1" applyBorder="1" applyAlignment="1">
      <alignment horizontal="center" vertical="center"/>
    </xf>
    <xf numFmtId="0" fontId="9" fillId="6" borderId="1" xfId="0" applyFont="1" applyFill="1" applyBorder="1" applyAlignment="1">
      <alignment horizontal="center" vertical="center" wrapText="1"/>
    </xf>
    <xf numFmtId="0" fontId="6" fillId="7" borderId="1" xfId="0" applyFont="1" applyFill="1" applyBorder="1" applyAlignment="1">
      <alignment horizontal="center" vertical="center" wrapText="1"/>
    </xf>
    <xf numFmtId="0" fontId="25" fillId="9" borderId="40" xfId="0" applyFont="1" applyFill="1" applyBorder="1" applyAlignment="1">
      <alignment vertical="center" wrapText="1"/>
    </xf>
    <xf numFmtId="0" fontId="25" fillId="9" borderId="0" xfId="0" applyFont="1" applyFill="1" applyAlignment="1">
      <alignment vertical="center" wrapText="1"/>
    </xf>
    <xf numFmtId="0" fontId="25" fillId="9" borderId="10" xfId="0" applyFont="1" applyFill="1" applyBorder="1" applyAlignment="1">
      <alignment vertical="center" wrapText="1"/>
    </xf>
    <xf numFmtId="44" fontId="25" fillId="9" borderId="11" xfId="0" applyNumberFormat="1" applyFont="1" applyFill="1" applyBorder="1" applyAlignment="1">
      <alignment vertical="center"/>
    </xf>
    <xf numFmtId="9" fontId="1" fillId="9" borderId="8" xfId="0" applyNumberFormat="1" applyFont="1" applyFill="1" applyBorder="1"/>
    <xf numFmtId="166" fontId="6" fillId="6" borderId="1" xfId="0" applyNumberFormat="1" applyFont="1" applyFill="1" applyBorder="1" applyAlignment="1">
      <alignment horizontal="center" vertical="center" wrapText="1"/>
    </xf>
    <xf numFmtId="0" fontId="25" fillId="2" borderId="40" xfId="0" applyFont="1" applyFill="1" applyBorder="1" applyAlignment="1">
      <alignment vertical="center" wrapText="1"/>
    </xf>
    <xf numFmtId="0" fontId="25" fillId="2" borderId="0" xfId="0" applyFont="1" applyFill="1" applyAlignment="1">
      <alignment vertical="center" wrapText="1"/>
    </xf>
    <xf numFmtId="0" fontId="25" fillId="2" borderId="10" xfId="0" applyFont="1" applyFill="1" applyBorder="1" applyAlignment="1">
      <alignment vertical="center" wrapText="1"/>
    </xf>
    <xf numFmtId="44" fontId="25" fillId="2" borderId="11" xfId="0" applyNumberFormat="1" applyFont="1" applyFill="1" applyBorder="1" applyAlignment="1">
      <alignment vertical="center"/>
    </xf>
    <xf numFmtId="9" fontId="1" fillId="2" borderId="8" xfId="0" applyNumberFormat="1" applyFont="1" applyFill="1" applyBorder="1"/>
    <xf numFmtId="44" fontId="25" fillId="2" borderId="8" xfId="0" applyNumberFormat="1" applyFont="1" applyFill="1" applyBorder="1" applyAlignment="1">
      <alignment vertical="center"/>
    </xf>
    <xf numFmtId="0" fontId="32" fillId="12" borderId="25" xfId="0" applyFont="1" applyFill="1" applyBorder="1" applyAlignment="1">
      <alignment vertical="center" wrapText="1"/>
    </xf>
    <xf numFmtId="44" fontId="27" fillId="12" borderId="26" xfId="0" applyNumberFormat="1" applyFont="1" applyFill="1" applyBorder="1" applyAlignment="1">
      <alignment horizontal="right" vertical="center" wrapText="1"/>
    </xf>
    <xf numFmtId="0" fontId="23" fillId="0" borderId="0" xfId="0" applyFont="1" applyAlignment="1">
      <alignment horizontal="center"/>
    </xf>
    <xf numFmtId="0" fontId="35" fillId="0" borderId="11" xfId="0" applyFont="1" applyBorder="1" applyAlignment="1">
      <alignment horizontal="center" vertical="center" wrapText="1"/>
    </xf>
    <xf numFmtId="0" fontId="1" fillId="2" borderId="1" xfId="0" applyFont="1" applyFill="1" applyBorder="1" applyAlignment="1">
      <alignment vertical="center" wrapText="1"/>
    </xf>
    <xf numFmtId="0" fontId="9" fillId="0" borderId="2" xfId="0" applyFont="1" applyBorder="1" applyAlignment="1">
      <alignment horizontal="center" vertical="center"/>
    </xf>
    <xf numFmtId="0" fontId="6" fillId="0" borderId="27" xfId="0" applyFont="1" applyBorder="1" applyAlignment="1">
      <alignment vertical="center" wrapText="1"/>
    </xf>
    <xf numFmtId="44" fontId="6" fillId="0" borderId="27" xfId="0" applyNumberFormat="1" applyFont="1" applyBorder="1" applyAlignment="1">
      <alignment horizontal="center" vertical="center" wrapText="1"/>
    </xf>
    <xf numFmtId="44" fontId="6" fillId="0" borderId="1" xfId="0" applyNumberFormat="1" applyFont="1" applyBorder="1" applyAlignment="1">
      <alignment vertical="center" wrapText="1"/>
    </xf>
    <xf numFmtId="44" fontId="8" fillId="0" borderId="1" xfId="0" applyNumberFormat="1" applyFont="1" applyBorder="1" applyAlignment="1">
      <alignment vertical="center" wrapText="1"/>
    </xf>
    <xf numFmtId="0" fontId="1" fillId="0" borderId="0" xfId="0" applyFont="1" applyAlignment="1">
      <alignment horizontal="center" vertical="center"/>
    </xf>
    <xf numFmtId="0" fontId="1" fillId="0" borderId="0" xfId="0" applyFont="1" applyAlignment="1">
      <alignment horizontal="center" wrapText="1"/>
    </xf>
    <xf numFmtId="44" fontId="1" fillId="0" borderId="0" xfId="0" applyNumberFormat="1" applyFont="1" applyAlignment="1">
      <alignment horizontal="right"/>
    </xf>
    <xf numFmtId="0" fontId="28" fillId="0" borderId="0" xfId="0" applyFont="1"/>
    <xf numFmtId="44" fontId="9" fillId="0" borderId="0" xfId="0" applyNumberFormat="1" applyFont="1" applyAlignment="1">
      <alignment horizontal="right"/>
    </xf>
    <xf numFmtId="0" fontId="9" fillId="0" borderId="0" xfId="0" applyFont="1" applyAlignment="1">
      <alignment horizontal="center" vertical="center"/>
    </xf>
    <xf numFmtId="0" fontId="24" fillId="0" borderId="0" xfId="1" applyFont="1"/>
    <xf numFmtId="0" fontId="0" fillId="0" borderId="0" xfId="0" applyAlignment="1">
      <alignment vertical="center"/>
    </xf>
    <xf numFmtId="14" fontId="4" fillId="0" borderId="0" xfId="0" applyNumberFormat="1" applyFont="1" applyAlignment="1">
      <alignment horizontal="left" vertical="center"/>
    </xf>
    <xf numFmtId="0" fontId="1" fillId="0" borderId="0" xfId="0" applyFont="1" applyAlignment="1">
      <alignment wrapText="1"/>
    </xf>
    <xf numFmtId="0" fontId="38" fillId="0" borderId="0" xfId="0" applyFont="1"/>
    <xf numFmtId="0" fontId="9" fillId="0" borderId="0" xfId="0" applyFont="1"/>
    <xf numFmtId="1" fontId="6" fillId="6" borderId="1" xfId="0" applyNumberFormat="1" applyFont="1" applyFill="1" applyBorder="1" applyAlignment="1">
      <alignment horizontal="center" vertical="center" wrapText="1"/>
    </xf>
    <xf numFmtId="0" fontId="14" fillId="2" borderId="0" xfId="0" applyFont="1" applyFill="1" applyAlignment="1">
      <alignment vertical="top" wrapText="1"/>
    </xf>
    <xf numFmtId="0" fontId="0" fillId="0" borderId="0" xfId="0" applyAlignment="1">
      <alignment vertical="top" wrapText="1"/>
    </xf>
    <xf numFmtId="0" fontId="15" fillId="2" borderId="0" xfId="0" quotePrefix="1" applyFont="1" applyFill="1" applyAlignment="1">
      <alignment horizontal="left" vertical="top"/>
    </xf>
    <xf numFmtId="0" fontId="21" fillId="0" borderId="16" xfId="0" applyFont="1" applyBorder="1" applyAlignment="1">
      <alignment horizontal="center" vertical="center" wrapText="1"/>
    </xf>
    <xf numFmtId="0" fontId="21" fillId="0" borderId="18" xfId="0" applyFont="1" applyBorder="1" applyAlignment="1">
      <alignment horizontal="center" vertical="center" wrapText="1"/>
    </xf>
    <xf numFmtId="0" fontId="21" fillId="0" borderId="14" xfId="0" applyFont="1" applyBorder="1" applyAlignment="1">
      <alignment horizontal="center" vertical="center" wrapText="1"/>
    </xf>
    <xf numFmtId="0" fontId="21" fillId="0" borderId="15" xfId="0" applyFont="1" applyBorder="1" applyAlignment="1">
      <alignment horizontal="center" vertical="center" wrapText="1"/>
    </xf>
    <xf numFmtId="0" fontId="28" fillId="0" borderId="12" xfId="0" applyFont="1" applyBorder="1" applyAlignment="1">
      <alignment horizontal="left"/>
    </xf>
    <xf numFmtId="0" fontId="28" fillId="0" borderId="34" xfId="0" applyFont="1" applyBorder="1" applyAlignment="1">
      <alignment horizontal="left"/>
    </xf>
    <xf numFmtId="0" fontId="28" fillId="0" borderId="13" xfId="0" applyFont="1" applyBorder="1" applyAlignment="1">
      <alignment horizontal="left"/>
    </xf>
    <xf numFmtId="0" fontId="28" fillId="0" borderId="16" xfId="0" applyFont="1" applyBorder="1" applyAlignment="1">
      <alignment horizontal="left" vertical="center"/>
    </xf>
    <xf numFmtId="0" fontId="28" fillId="0" borderId="17" xfId="0" applyFont="1" applyBorder="1" applyAlignment="1">
      <alignment horizontal="left" vertical="center"/>
    </xf>
    <xf numFmtId="0" fontId="28" fillId="0" borderId="18" xfId="0" applyFont="1" applyBorder="1" applyAlignment="1">
      <alignment horizontal="left" vertical="center"/>
    </xf>
    <xf numFmtId="0" fontId="28" fillId="0" borderId="14" xfId="0" applyFont="1" applyBorder="1" applyAlignment="1">
      <alignment horizontal="left" vertical="center"/>
    </xf>
    <xf numFmtId="0" fontId="28" fillId="0" borderId="21" xfId="0" applyFont="1" applyBorder="1" applyAlignment="1">
      <alignment horizontal="left" vertical="center"/>
    </xf>
    <xf numFmtId="0" fontId="28" fillId="0" borderId="15" xfId="0" applyFont="1" applyBorder="1" applyAlignment="1">
      <alignment horizontal="left" vertical="center"/>
    </xf>
    <xf numFmtId="0" fontId="28" fillId="0" borderId="12" xfId="0" applyFont="1" applyBorder="1" applyAlignment="1">
      <alignment horizontal="left" vertical="center" wrapText="1"/>
    </xf>
    <xf numFmtId="0" fontId="28" fillId="0" borderId="34" xfId="0" applyFont="1" applyBorder="1" applyAlignment="1">
      <alignment horizontal="left" vertical="center" wrapText="1"/>
    </xf>
    <xf numFmtId="0" fontId="28" fillId="0" borderId="13" xfId="0" applyFont="1" applyBorder="1" applyAlignment="1">
      <alignment horizontal="left" vertical="center" wrapText="1"/>
    </xf>
    <xf numFmtId="0" fontId="9" fillId="7" borderId="1" xfId="0" applyFont="1" applyFill="1" applyBorder="1" applyAlignment="1">
      <alignment horizontal="center" vertical="center" wrapText="1"/>
    </xf>
    <xf numFmtId="0" fontId="9" fillId="7" borderId="7" xfId="0" applyFont="1" applyFill="1" applyBorder="1" applyAlignment="1">
      <alignment horizontal="center" vertical="center" wrapText="1"/>
    </xf>
    <xf numFmtId="0" fontId="9" fillId="7" borderId="8" xfId="0" applyFont="1" applyFill="1" applyBorder="1" applyAlignment="1">
      <alignment horizontal="center" vertical="center" wrapText="1"/>
    </xf>
    <xf numFmtId="0" fontId="9" fillId="7" borderId="5" xfId="0" applyFont="1" applyFill="1" applyBorder="1" applyAlignment="1">
      <alignment horizontal="center" vertical="center" wrapText="1"/>
    </xf>
    <xf numFmtId="0" fontId="9" fillId="7" borderId="9" xfId="0" applyFont="1" applyFill="1" applyBorder="1" applyAlignment="1">
      <alignment horizontal="center" vertical="center" wrapText="1"/>
    </xf>
    <xf numFmtId="0" fontId="1" fillId="7" borderId="7" xfId="0" applyFont="1" applyFill="1" applyBorder="1" applyAlignment="1">
      <alignment horizontal="center" vertical="center" wrapText="1"/>
    </xf>
    <xf numFmtId="0" fontId="1" fillId="7" borderId="11" xfId="0" applyFont="1" applyFill="1" applyBorder="1" applyAlignment="1">
      <alignment horizontal="center" vertical="center" wrapText="1"/>
    </xf>
    <xf numFmtId="0" fontId="1" fillId="7" borderId="8" xfId="0" applyFont="1" applyFill="1" applyBorder="1" applyAlignment="1">
      <alignment horizontal="center" vertical="center" wrapText="1"/>
    </xf>
    <xf numFmtId="0" fontId="9" fillId="7" borderId="11" xfId="0" applyFont="1" applyFill="1" applyBorder="1" applyAlignment="1">
      <alignment horizontal="center" vertical="center" wrapText="1"/>
    </xf>
    <xf numFmtId="0" fontId="0" fillId="0" borderId="0" xfId="0"/>
    <xf numFmtId="0" fontId="4" fillId="2" borderId="1" xfId="0" applyFont="1" applyFill="1" applyBorder="1" applyAlignment="1" applyProtection="1">
      <alignment horizontal="left" vertical="center"/>
      <protection locked="0"/>
    </xf>
    <xf numFmtId="0" fontId="29" fillId="0" borderId="0" xfId="0" applyFont="1" applyAlignment="1">
      <alignment horizontal="center" wrapText="1"/>
    </xf>
    <xf numFmtId="0" fontId="4" fillId="5" borderId="2" xfId="0" applyFont="1" applyFill="1" applyBorder="1" applyAlignment="1">
      <alignment horizontal="right" vertical="center"/>
    </xf>
    <xf numFmtId="0" fontId="4" fillId="5" borderId="6" xfId="0" applyFont="1" applyFill="1" applyBorder="1" applyAlignment="1">
      <alignment horizontal="right" vertical="center"/>
    </xf>
    <xf numFmtId="0" fontId="4" fillId="5" borderId="3" xfId="0" applyFont="1" applyFill="1" applyBorder="1" applyAlignment="1">
      <alignment horizontal="right" vertical="center"/>
    </xf>
    <xf numFmtId="0" fontId="6" fillId="7" borderId="11" xfId="0" applyFont="1" applyFill="1" applyBorder="1" applyAlignment="1">
      <alignment horizontal="center" vertical="center" wrapText="1"/>
    </xf>
    <xf numFmtId="0" fontId="6" fillId="7" borderId="8" xfId="0" applyFont="1" applyFill="1" applyBorder="1" applyAlignment="1">
      <alignment horizontal="center" vertical="center" wrapText="1"/>
    </xf>
    <xf numFmtId="0" fontId="6" fillId="7" borderId="7" xfId="0" applyFont="1" applyFill="1" applyBorder="1" applyAlignment="1">
      <alignment horizontal="center" vertical="center" wrapText="1"/>
    </xf>
    <xf numFmtId="0" fontId="35" fillId="0" borderId="7" xfId="0" applyFont="1" applyBorder="1" applyAlignment="1">
      <alignment horizontal="center" vertical="center" wrapText="1"/>
    </xf>
    <xf numFmtId="0" fontId="35" fillId="0" borderId="11" xfId="0" applyFont="1" applyBorder="1" applyAlignment="1">
      <alignment horizontal="center" vertical="center" wrapText="1"/>
    </xf>
    <xf numFmtId="0" fontId="35" fillId="0" borderId="8" xfId="0" applyFont="1" applyBorder="1" applyAlignment="1">
      <alignment horizontal="center" vertical="center" wrapText="1"/>
    </xf>
    <xf numFmtId="0" fontId="4" fillId="11" borderId="1" xfId="0" applyFont="1" applyFill="1" applyBorder="1" applyAlignment="1">
      <alignment horizontal="center" vertical="center" wrapText="1"/>
    </xf>
    <xf numFmtId="0" fontId="9" fillId="0" borderId="1" xfId="0" applyFont="1" applyBorder="1" applyAlignment="1">
      <alignment horizontal="center" vertical="center"/>
    </xf>
    <xf numFmtId="0" fontId="4" fillId="0" borderId="7"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8" xfId="0" applyFont="1" applyBorder="1" applyAlignment="1">
      <alignment horizontal="center" vertical="center" wrapText="1"/>
    </xf>
    <xf numFmtId="0" fontId="4" fillId="6" borderId="7" xfId="0" applyFont="1" applyFill="1" applyBorder="1" applyAlignment="1">
      <alignment horizontal="center" vertical="center" wrapText="1"/>
    </xf>
    <xf numFmtId="0" fontId="4" fillId="6" borderId="11" xfId="0" applyFont="1" applyFill="1" applyBorder="1" applyAlignment="1">
      <alignment horizontal="center" vertical="center" wrapText="1"/>
    </xf>
    <xf numFmtId="0" fontId="4" fillId="0" borderId="1" xfId="0" applyFont="1" applyBorder="1" applyAlignment="1">
      <alignment horizontal="center" vertical="center" wrapText="1"/>
    </xf>
    <xf numFmtId="0" fontId="35" fillId="10" borderId="7" xfId="0" applyFont="1" applyFill="1" applyBorder="1" applyAlignment="1">
      <alignment horizontal="center" vertical="center" wrapText="1"/>
    </xf>
    <xf numFmtId="0" fontId="35" fillId="10" borderId="11" xfId="0" applyFont="1" applyFill="1" applyBorder="1" applyAlignment="1">
      <alignment horizontal="center" vertical="center" wrapText="1"/>
    </xf>
    <xf numFmtId="0" fontId="4" fillId="2" borderId="2" xfId="0" applyFont="1" applyFill="1" applyBorder="1" applyAlignment="1">
      <alignment horizontal="left" vertical="center"/>
    </xf>
    <xf numFmtId="0" fontId="4" fillId="2" borderId="3" xfId="0" applyFont="1" applyFill="1" applyBorder="1" applyAlignment="1">
      <alignment horizontal="left" vertical="center"/>
    </xf>
    <xf numFmtId="164" fontId="4" fillId="2" borderId="1" xfId="0" applyNumberFormat="1" applyFont="1" applyFill="1" applyBorder="1" applyAlignment="1">
      <alignment horizontal="left" vertical="center"/>
    </xf>
    <xf numFmtId="0" fontId="4" fillId="2" borderId="1" xfId="0" applyFont="1" applyFill="1" applyBorder="1" applyAlignment="1">
      <alignment horizontal="left" vertical="center"/>
    </xf>
    <xf numFmtId="1" fontId="4" fillId="2" borderId="1" xfId="0" applyNumberFormat="1" applyFont="1" applyFill="1" applyBorder="1" applyAlignment="1">
      <alignment horizontal="left" vertical="center"/>
    </xf>
    <xf numFmtId="0" fontId="35" fillId="0" borderId="1" xfId="0" applyFont="1" applyBorder="1" applyAlignment="1">
      <alignment horizontal="center" vertical="center" wrapText="1"/>
    </xf>
    <xf numFmtId="0" fontId="21" fillId="0" borderId="17" xfId="0" applyFont="1" applyBorder="1" applyAlignment="1">
      <alignment horizontal="center" vertical="center" wrapText="1"/>
    </xf>
    <xf numFmtId="0" fontId="21" fillId="0" borderId="21" xfId="0" applyFont="1" applyBorder="1" applyAlignment="1">
      <alignment horizontal="center" vertical="center" wrapText="1"/>
    </xf>
  </cellXfs>
  <cellStyles count="2">
    <cellStyle name="Normal" xfId="0" builtinId="0"/>
    <cellStyle name="Normal 16" xfId="1" xr:uid="{1F681C8A-30EB-485E-9F15-26EC48BB4C0D}"/>
  </cellStyles>
  <dxfs count="21">
    <dxf>
      <font>
        <color rgb="FF9C0006"/>
      </font>
      <fill>
        <patternFill>
          <bgColor rgb="FFFFC7CE"/>
        </patternFill>
      </fill>
    </dxf>
    <dxf>
      <font>
        <color rgb="FF9C0006"/>
      </font>
      <fill>
        <patternFill>
          <bgColor rgb="FFFFC7CE"/>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ont>
        <strike/>
        <color theme="2" tint="-0.24994659260841701"/>
      </font>
      <fill>
        <patternFill>
          <bgColor theme="0" tint="-0.14996795556505021"/>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ont>
        <strike/>
        <color theme="2" tint="-0.24994659260841701"/>
      </font>
      <fill>
        <patternFill>
          <bgColor theme="0" tint="-0.14996795556505021"/>
        </patternFill>
      </fill>
    </dxf>
    <dxf>
      <fill>
        <patternFill>
          <bgColor theme="5" tint="0.39994506668294322"/>
        </patternFill>
      </fill>
    </dxf>
  </dxfs>
  <tableStyles count="0" defaultTableStyle="TableStyleMedium2" defaultPivotStyle="PivotStyleLight16"/>
  <colors>
    <mruColors>
      <color rgb="FFA8A87C"/>
      <color rgb="FFBDD7EE"/>
      <color rgb="FFFFF2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UUG.VCM.CC\Users$\DS%20&amp;%20Metering\Charges%20schemes\FY20-21\Ready%20Reckoner\FY21%20Self-Lay-ready-reckoner---v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Main Laying Calculation"/>
      <sheetName val="Connections Calculation"/>
      <sheetName val="Demand Relevant Multiplier"/>
      <sheetName val="Ready Reckoner Calculation"/>
      <sheetName val="DataTables"/>
      <sheetName val="Change History"/>
    </sheetNames>
    <sheetDataSet>
      <sheetData sheetId="0" refreshError="1"/>
      <sheetData sheetId="1">
        <row r="10">
          <cell r="F10">
            <v>0</v>
          </cell>
        </row>
        <row r="125">
          <cell r="I125">
            <v>0</v>
          </cell>
        </row>
        <row r="126">
          <cell r="I126">
            <v>0</v>
          </cell>
        </row>
      </sheetData>
      <sheetData sheetId="2" refreshError="1"/>
      <sheetData sheetId="3" refreshError="1"/>
      <sheetData sheetId="4" refreshError="1"/>
      <sheetData sheetId="5">
        <row r="1">
          <cell r="A1" t="str">
            <v>JobType</v>
          </cell>
        </row>
      </sheetData>
      <sheetData sheetId="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7" tint="0.59999389629810485"/>
  </sheetPr>
  <dimension ref="B2:P14"/>
  <sheetViews>
    <sheetView tabSelected="1" zoomScaleNormal="100" workbookViewId="0">
      <selection activeCell="E65" sqref="E65"/>
    </sheetView>
  </sheetViews>
  <sheetFormatPr defaultColWidth="9.140625" defaultRowHeight="15" x14ac:dyDescent="0.25"/>
  <cols>
    <col min="1" max="1" width="9.140625" style="42"/>
    <col min="2" max="2" width="4.140625" style="42" customWidth="1"/>
    <col min="3" max="16384" width="9.140625" style="42"/>
  </cols>
  <sheetData>
    <row r="2" spans="2:16" ht="26.25" x14ac:dyDescent="0.4">
      <c r="B2" s="24" t="s">
        <v>82</v>
      </c>
      <c r="D2" s="1"/>
      <c r="E2" s="1"/>
      <c r="F2" s="1"/>
      <c r="G2" s="1"/>
      <c r="H2" s="1"/>
      <c r="I2" s="1"/>
      <c r="J2" s="1"/>
      <c r="K2" s="1"/>
      <c r="L2" s="1"/>
      <c r="M2" s="1"/>
      <c r="N2" s="1"/>
      <c r="O2" s="1"/>
      <c r="P2" s="1"/>
    </row>
    <row r="3" spans="2:16" ht="21" x14ac:dyDescent="0.35">
      <c r="B3" s="22"/>
      <c r="C3" s="1"/>
      <c r="D3" s="1"/>
      <c r="E3" s="1"/>
      <c r="F3" s="1"/>
      <c r="G3" s="1"/>
      <c r="H3" s="1"/>
      <c r="I3" s="1"/>
      <c r="J3" s="1"/>
      <c r="K3" s="1"/>
      <c r="L3" s="1"/>
      <c r="M3" s="1"/>
      <c r="N3" s="1"/>
      <c r="O3" s="1"/>
      <c r="P3" s="1"/>
    </row>
    <row r="4" spans="2:16" x14ac:dyDescent="0.25">
      <c r="B4" s="1"/>
      <c r="C4" s="1"/>
      <c r="D4" s="1"/>
      <c r="E4" s="1"/>
      <c r="F4" s="1"/>
      <c r="G4" s="1"/>
      <c r="H4" s="1"/>
      <c r="I4" s="1"/>
      <c r="J4" s="1"/>
      <c r="K4" s="1"/>
      <c r="L4" s="1"/>
      <c r="M4" s="1"/>
      <c r="N4" s="1"/>
      <c r="O4" s="1"/>
      <c r="P4" s="1"/>
    </row>
    <row r="5" spans="2:16" ht="21" x14ac:dyDescent="0.35">
      <c r="B5" s="23" t="s">
        <v>117</v>
      </c>
      <c r="C5" s="1"/>
      <c r="D5" s="1"/>
      <c r="E5" s="1"/>
      <c r="F5" s="1"/>
      <c r="G5" s="1"/>
      <c r="H5" s="1"/>
      <c r="I5" s="1"/>
      <c r="J5" s="1"/>
      <c r="K5" s="1"/>
      <c r="L5" s="1"/>
      <c r="M5" s="1"/>
      <c r="N5" s="1"/>
      <c r="O5" s="1"/>
      <c r="P5" s="1"/>
    </row>
    <row r="6" spans="2:16" x14ac:dyDescent="0.25">
      <c r="B6" s="1"/>
      <c r="C6" s="1"/>
      <c r="D6" s="1"/>
      <c r="E6" s="1"/>
      <c r="F6" s="1"/>
      <c r="G6" s="1"/>
      <c r="H6" s="1"/>
      <c r="I6" s="1"/>
      <c r="J6" s="1"/>
      <c r="K6" s="1"/>
      <c r="L6" s="1"/>
      <c r="M6" s="1"/>
      <c r="N6" s="1"/>
      <c r="O6" s="1"/>
      <c r="P6" s="1"/>
    </row>
    <row r="7" spans="2:16" x14ac:dyDescent="0.25">
      <c r="B7" s="1"/>
      <c r="C7" s="1"/>
      <c r="D7" s="1"/>
      <c r="E7" s="1"/>
      <c r="F7" s="1"/>
      <c r="G7" s="1"/>
      <c r="H7" s="1"/>
      <c r="I7" s="1"/>
      <c r="J7" s="1"/>
      <c r="K7" s="1"/>
      <c r="L7" s="1"/>
      <c r="M7" s="1"/>
      <c r="N7" s="1"/>
      <c r="O7" s="1"/>
      <c r="P7" s="1"/>
    </row>
    <row r="8" spans="2:16" ht="48" customHeight="1" x14ac:dyDescent="0.3">
      <c r="B8" s="44" t="s">
        <v>78</v>
      </c>
      <c r="C8" s="194" t="s">
        <v>345</v>
      </c>
      <c r="D8" s="195"/>
      <c r="E8" s="195"/>
      <c r="F8" s="195"/>
      <c r="G8" s="195"/>
      <c r="H8" s="195"/>
      <c r="I8" s="195"/>
      <c r="J8" s="195"/>
      <c r="K8" s="195"/>
      <c r="L8" s="195"/>
      <c r="M8" s="195"/>
      <c r="N8" s="195"/>
      <c r="O8" s="21"/>
      <c r="P8" s="21"/>
    </row>
    <row r="9" spans="2:16" ht="32.25" customHeight="1" x14ac:dyDescent="0.3">
      <c r="B9" s="44" t="s">
        <v>79</v>
      </c>
      <c r="C9" s="194" t="s">
        <v>346</v>
      </c>
      <c r="D9" s="195"/>
      <c r="E9" s="195"/>
      <c r="F9" s="195"/>
      <c r="G9" s="195"/>
      <c r="H9" s="195"/>
      <c r="I9" s="195"/>
      <c r="J9" s="195"/>
      <c r="K9" s="195"/>
      <c r="L9" s="195"/>
      <c r="M9" s="195"/>
      <c r="N9" s="195"/>
      <c r="O9" s="21"/>
      <c r="P9" s="21"/>
    </row>
    <row r="10" spans="2:16" ht="48" customHeight="1" x14ac:dyDescent="0.3">
      <c r="B10" s="44" t="s">
        <v>80</v>
      </c>
      <c r="C10" s="194" t="s">
        <v>116</v>
      </c>
      <c r="D10" s="195"/>
      <c r="E10" s="195"/>
      <c r="F10" s="195"/>
      <c r="G10" s="195"/>
      <c r="H10" s="195"/>
      <c r="I10" s="195"/>
      <c r="J10" s="195"/>
      <c r="K10" s="195"/>
      <c r="L10" s="195"/>
      <c r="M10" s="195"/>
      <c r="N10" s="195"/>
      <c r="O10" s="21"/>
      <c r="P10" s="21"/>
    </row>
    <row r="11" spans="2:16" ht="48" customHeight="1" x14ac:dyDescent="0.25">
      <c r="B11" s="196" t="s">
        <v>347</v>
      </c>
      <c r="C11" s="196"/>
      <c r="D11" s="196"/>
      <c r="E11" s="196"/>
      <c r="F11" s="196"/>
      <c r="G11" s="196"/>
      <c r="H11" s="196"/>
      <c r="I11" s="196"/>
      <c r="J11" s="196"/>
      <c r="K11" s="196"/>
      <c r="L11" s="196"/>
      <c r="M11" s="196"/>
    </row>
    <row r="12" spans="2:16" ht="59.25" customHeight="1" x14ac:dyDescent="0.3">
      <c r="B12" s="127" t="s">
        <v>78</v>
      </c>
      <c r="C12" s="194" t="s">
        <v>348</v>
      </c>
      <c r="D12" s="195"/>
      <c r="E12" s="195"/>
      <c r="F12" s="195"/>
      <c r="G12" s="195"/>
      <c r="H12" s="195"/>
      <c r="I12" s="195"/>
      <c r="J12" s="195"/>
      <c r="K12" s="195"/>
      <c r="L12" s="195"/>
      <c r="M12" s="195"/>
      <c r="N12" s="195"/>
      <c r="O12" s="21"/>
      <c r="P12" s="21"/>
    </row>
    <row r="13" spans="2:16" ht="68.25" customHeight="1" x14ac:dyDescent="0.3">
      <c r="B13" s="127" t="s">
        <v>79</v>
      </c>
      <c r="C13" s="194" t="s">
        <v>349</v>
      </c>
      <c r="D13" s="195"/>
      <c r="E13" s="195"/>
      <c r="F13" s="195"/>
      <c r="G13" s="195"/>
      <c r="H13" s="195"/>
      <c r="I13" s="195"/>
      <c r="J13" s="195"/>
      <c r="K13" s="195"/>
      <c r="L13" s="195"/>
      <c r="M13" s="195"/>
      <c r="N13" s="195"/>
      <c r="O13" s="21"/>
      <c r="P13" s="21"/>
    </row>
    <row r="14" spans="2:16" ht="18.75" x14ac:dyDescent="0.3">
      <c r="B14" s="128"/>
      <c r="C14" s="20"/>
      <c r="D14" s="1"/>
      <c r="E14" s="1"/>
      <c r="F14" s="1"/>
      <c r="G14" s="1"/>
      <c r="H14" s="1"/>
      <c r="I14" s="1"/>
      <c r="J14" s="1"/>
      <c r="K14" s="1"/>
      <c r="L14" s="1"/>
      <c r="M14" s="1"/>
      <c r="N14" s="1"/>
      <c r="O14" s="1"/>
      <c r="P14" s="1"/>
    </row>
  </sheetData>
  <sheetProtection password="AAD7" sheet="1" objects="1" scenarios="1"/>
  <mergeCells count="6">
    <mergeCell ref="C8:N8"/>
    <mergeCell ref="C10:N10"/>
    <mergeCell ref="C12:N12"/>
    <mergeCell ref="C13:N13"/>
    <mergeCell ref="C9:N9"/>
    <mergeCell ref="B11:M11"/>
  </mergeCells>
  <pageMargins left="0.7" right="0.7" top="0.75" bottom="0.75" header="0.3" footer="0.3"/>
  <pageSetup paperSize="9" orientation="portrait" horizontalDpi="1200" verticalDpi="1200" r:id="rId1"/>
  <ignoredErrors>
    <ignoredError sqref="B8:B10"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S31"/>
  <sheetViews>
    <sheetView showGridLines="0" workbookViewId="0">
      <selection activeCell="C5" sqref="C5"/>
    </sheetView>
  </sheetViews>
  <sheetFormatPr defaultRowHeight="15" x14ac:dyDescent="0.25"/>
  <cols>
    <col min="1" max="1" width="8.85546875" customWidth="1"/>
    <col min="2" max="2" width="55.42578125" customWidth="1"/>
    <col min="3" max="3" width="18.7109375" style="109" bestFit="1" customWidth="1"/>
    <col min="4" max="4" width="8.7109375" style="52" hidden="1" customWidth="1"/>
  </cols>
  <sheetData>
    <row r="1" spans="2:19" ht="15.75" thickBot="1" x14ac:dyDescent="0.3"/>
    <row r="2" spans="2:19" x14ac:dyDescent="0.25">
      <c r="B2" s="197" t="s">
        <v>339</v>
      </c>
      <c r="C2" s="198"/>
    </row>
    <row r="3" spans="2:19" ht="15.75" thickBot="1" x14ac:dyDescent="0.3">
      <c r="B3" s="199"/>
      <c r="C3" s="200"/>
    </row>
    <row r="4" spans="2:19" x14ac:dyDescent="0.25">
      <c r="B4" s="46"/>
      <c r="C4" s="48"/>
    </row>
    <row r="5" spans="2:19" ht="16.5" thickBot="1" x14ac:dyDescent="0.3">
      <c r="B5" s="112" t="s">
        <v>341</v>
      </c>
      <c r="C5" s="117"/>
    </row>
    <row r="6" spans="2:19" ht="15.75" thickBot="1" x14ac:dyDescent="0.3">
      <c r="B6" s="118" t="s">
        <v>340</v>
      </c>
      <c r="C6" s="120">
        <f>IF(DeliveryRoute="UU Build",'Main Laying Calculation'!I127,'Main Laying Calculation'!I128)</f>
        <v>0</v>
      </c>
      <c r="D6" s="54" t="e">
        <f>#REF!*C6</f>
        <v>#REF!</v>
      </c>
      <c r="E6" s="201" t="s">
        <v>343</v>
      </c>
      <c r="F6" s="202"/>
      <c r="G6" s="202"/>
      <c r="H6" s="202"/>
      <c r="I6" s="202"/>
      <c r="J6" s="202"/>
      <c r="K6" s="202"/>
      <c r="L6" s="202"/>
      <c r="M6" s="202"/>
      <c r="N6" s="202"/>
      <c r="O6" s="202"/>
      <c r="P6" s="202"/>
      <c r="Q6" s="202"/>
      <c r="R6" s="202"/>
      <c r="S6" s="203"/>
    </row>
    <row r="7" spans="2:19" x14ac:dyDescent="0.25">
      <c r="B7" s="113"/>
      <c r="C7" s="119"/>
      <c r="D7" s="54"/>
      <c r="E7" s="114"/>
      <c r="F7" s="114"/>
      <c r="G7" s="114"/>
      <c r="H7" s="114"/>
      <c r="I7" s="114"/>
      <c r="J7" s="114"/>
      <c r="K7" s="114"/>
      <c r="L7" s="114"/>
      <c r="M7" s="114"/>
      <c r="N7" s="114"/>
      <c r="O7" s="114"/>
      <c r="P7" s="114"/>
      <c r="Q7" s="114"/>
      <c r="R7" s="114"/>
      <c r="S7" s="114"/>
    </row>
    <row r="8" spans="2:19" ht="16.5" thickBot="1" x14ac:dyDescent="0.3">
      <c r="B8" s="115" t="s">
        <v>342</v>
      </c>
      <c r="C8" s="122"/>
      <c r="D8" s="54"/>
    </row>
    <row r="9" spans="2:19" x14ac:dyDescent="0.25">
      <c r="B9" s="118" t="s">
        <v>325</v>
      </c>
      <c r="C9" s="124">
        <f>'Connections Calculation'!N154</f>
        <v>0</v>
      </c>
      <c r="D9" s="54" t="e">
        <f>#REF!*C9</f>
        <v>#REF!</v>
      </c>
      <c r="E9" s="204" t="s">
        <v>344</v>
      </c>
      <c r="F9" s="205"/>
      <c r="G9" s="205"/>
      <c r="H9" s="205"/>
      <c r="I9" s="205"/>
      <c r="J9" s="205"/>
      <c r="K9" s="205"/>
      <c r="L9" s="205"/>
      <c r="M9" s="205"/>
      <c r="N9" s="205"/>
      <c r="O9" s="205"/>
      <c r="P9" s="205"/>
      <c r="Q9" s="205"/>
      <c r="R9" s="205"/>
      <c r="S9" s="206"/>
    </row>
    <row r="10" spans="2:19" ht="15.75" thickBot="1" x14ac:dyDescent="0.3">
      <c r="B10" s="121" t="s">
        <v>571</v>
      </c>
      <c r="C10" s="125">
        <f>'Connections Calculation'!N163</f>
        <v>0</v>
      </c>
      <c r="D10" s="54" t="e">
        <f>#REF!*C10</f>
        <v>#REF!</v>
      </c>
      <c r="E10" s="207"/>
      <c r="F10" s="208"/>
      <c r="G10" s="208"/>
      <c r="H10" s="208"/>
      <c r="I10" s="208"/>
      <c r="J10" s="208"/>
      <c r="K10" s="208"/>
      <c r="L10" s="208"/>
      <c r="M10" s="208"/>
      <c r="N10" s="208"/>
      <c r="O10" s="208"/>
      <c r="P10" s="208"/>
      <c r="Q10" s="208"/>
      <c r="R10" s="208"/>
      <c r="S10" s="209"/>
    </row>
    <row r="11" spans="2:19" ht="15.75" thickBot="1" x14ac:dyDescent="0.3">
      <c r="B11" s="116"/>
      <c r="C11" s="123"/>
      <c r="D11" s="54" t="e">
        <f>#REF!*C11</f>
        <v>#REF!</v>
      </c>
    </row>
    <row r="12" spans="2:19" ht="38.25" customHeight="1" thickBot="1" x14ac:dyDescent="0.3">
      <c r="B12" s="171" t="s">
        <v>463</v>
      </c>
      <c r="C12" s="172">
        <f>SUM(C6:C10)</f>
        <v>0</v>
      </c>
      <c r="D12" s="54" t="e">
        <f>#REF!*C12</f>
        <v>#REF!</v>
      </c>
      <c r="E12" s="210" t="s">
        <v>462</v>
      </c>
      <c r="F12" s="211"/>
      <c r="G12" s="211"/>
      <c r="H12" s="211"/>
      <c r="I12" s="211"/>
      <c r="J12" s="211"/>
      <c r="K12" s="211"/>
      <c r="L12" s="211"/>
      <c r="M12" s="211"/>
      <c r="N12" s="211"/>
      <c r="O12" s="211"/>
      <c r="P12" s="211"/>
      <c r="Q12" s="211"/>
      <c r="R12" s="211"/>
      <c r="S12" s="212"/>
    </row>
    <row r="15" spans="2:19" x14ac:dyDescent="0.25">
      <c r="B15" t="b">
        <f>"UU Build"=DeliveryRoute</f>
        <v>0</v>
      </c>
    </row>
    <row r="16" spans="2:19" x14ac:dyDescent="0.25">
      <c r="C16" s="126"/>
    </row>
    <row r="31" spans="3:3" x14ac:dyDescent="0.25">
      <c r="C31" s="173">
        <v>0</v>
      </c>
    </row>
  </sheetData>
  <sheetProtection algorithmName="SHA-512" hashValue="91uS9OieuufkdwDXGDasMVdfSq4UP5YOxDCZMvv+PbP2Ah12GfVGyibfMYgr4gocbKT5CZslZJYMIjs2ayOiVg==" saltValue="ck7WbsMLvenx8raTFy+uAA==" spinCount="100000" sheet="1" objects="1" scenarios="1"/>
  <mergeCells count="4">
    <mergeCell ref="B2:C3"/>
    <mergeCell ref="E6:S6"/>
    <mergeCell ref="E9:S10"/>
    <mergeCell ref="E12:S12"/>
  </mergeCells>
  <pageMargins left="0.7" right="0.7" top="0.75" bottom="0.75" header="0.3" footer="0.3"/>
  <pageSetup paperSize="9" orientation="portrait" horizontalDpi="1200" verticalDpi="120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theme="4" tint="0.59999389629810485"/>
    <pageSetUpPr fitToPage="1"/>
  </sheetPr>
  <dimension ref="A1:AE144"/>
  <sheetViews>
    <sheetView showGridLines="0" zoomScaleNormal="100" workbookViewId="0">
      <pane ySplit="9" topLeftCell="A10" activePane="bottomLeft" state="frozen"/>
      <selection activeCell="B3" sqref="B3:C3"/>
      <selection pane="bottomLeft" activeCell="G14" sqref="G14"/>
    </sheetView>
  </sheetViews>
  <sheetFormatPr defaultColWidth="9.140625" defaultRowHeight="12.75" x14ac:dyDescent="0.2"/>
  <cols>
    <col min="1" max="1" width="34.42578125" style="33" customWidth="1"/>
    <col min="2" max="2" width="35.5703125" style="34" customWidth="1"/>
    <col min="3" max="3" width="15.5703125" style="31" customWidth="1"/>
    <col min="4" max="4" width="67" style="31" customWidth="1"/>
    <col min="5" max="5" width="14.42578125" style="34" customWidth="1"/>
    <col min="6" max="6" width="15.85546875" style="31" customWidth="1"/>
    <col min="7" max="8" width="9.85546875" style="34" customWidth="1"/>
    <col min="9" max="9" width="13.7109375" style="34" customWidth="1"/>
    <col min="10" max="10" width="12" style="1" customWidth="1"/>
    <col min="11" max="11" width="10" style="1" bestFit="1" customWidth="1"/>
    <col min="12" max="12" width="9.140625" style="31"/>
    <col min="13" max="13" width="13" style="31" customWidth="1"/>
    <col min="14" max="14" width="16.42578125" style="31" customWidth="1"/>
    <col min="15" max="31" width="9.140625" style="1"/>
    <col min="32" max="16384" width="9.140625" style="31"/>
  </cols>
  <sheetData>
    <row r="1" spans="1:31" s="29" customFormat="1" ht="14.1" customHeight="1" x14ac:dyDescent="0.25">
      <c r="A1" s="28" t="str">
        <f>IF(DeliveryRoute="UU Build","FY26 United Utilities Main Laying Charges","FY26 Self-lay Main Laying Charges")</f>
        <v>FY26 Self-lay Main Laying Charges</v>
      </c>
      <c r="B1" s="2"/>
      <c r="C1" s="19"/>
      <c r="D1" s="5"/>
      <c r="E1" s="4"/>
      <c r="F1" s="3"/>
      <c r="G1" s="1"/>
      <c r="H1" s="1"/>
      <c r="I1" s="1"/>
      <c r="J1" s="3"/>
      <c r="K1" s="3"/>
      <c r="O1" s="3"/>
      <c r="P1" s="3"/>
      <c r="Q1" s="3"/>
      <c r="R1" s="3"/>
      <c r="S1" s="3"/>
      <c r="T1" s="3"/>
      <c r="U1" s="3"/>
      <c r="V1" s="3"/>
      <c r="W1" s="3"/>
      <c r="X1" s="3"/>
      <c r="Y1" s="3"/>
      <c r="Z1" s="3"/>
      <c r="AA1" s="3"/>
      <c r="AB1" s="3"/>
      <c r="AC1" s="3"/>
      <c r="AD1" s="3"/>
      <c r="AE1" s="3"/>
    </row>
    <row r="2" spans="1:31" s="29" customFormat="1" ht="14.1" customHeight="1" x14ac:dyDescent="0.25">
      <c r="A2" s="28"/>
      <c r="B2" s="2"/>
      <c r="C2" s="19"/>
      <c r="D2" s="5"/>
      <c r="E2" s="4"/>
      <c r="F2" s="3"/>
      <c r="G2" s="1"/>
      <c r="H2" s="1"/>
      <c r="I2" s="1"/>
      <c r="J2" s="3"/>
      <c r="K2" s="3"/>
      <c r="O2" s="3"/>
      <c r="P2" s="3"/>
      <c r="Q2" s="3"/>
      <c r="R2" s="3"/>
      <c r="S2" s="3"/>
      <c r="T2" s="3"/>
      <c r="U2" s="3"/>
      <c r="V2" s="3"/>
      <c r="W2" s="3"/>
      <c r="X2" s="3"/>
      <c r="Y2" s="3"/>
      <c r="Z2" s="3"/>
      <c r="AA2" s="3"/>
      <c r="AB2" s="3"/>
      <c r="AC2" s="3"/>
      <c r="AD2" s="3"/>
      <c r="AE2" s="3"/>
    </row>
    <row r="3" spans="1:31" s="29" customFormat="1" ht="14.1" customHeight="1" x14ac:dyDescent="0.25">
      <c r="A3" s="35" t="s">
        <v>0</v>
      </c>
      <c r="B3" s="223"/>
      <c r="C3" s="223"/>
      <c r="D3" s="5"/>
      <c r="E3" s="5"/>
      <c r="F3" s="5"/>
      <c r="G3" s="5"/>
      <c r="H3" s="5"/>
      <c r="I3" s="5"/>
      <c r="J3" s="5"/>
      <c r="K3" s="5"/>
      <c r="L3" s="189"/>
      <c r="M3" s="189"/>
      <c r="N3" s="189"/>
      <c r="O3" s="5"/>
      <c r="P3" s="3"/>
      <c r="Q3" s="3"/>
      <c r="R3" s="3"/>
      <c r="S3" s="3"/>
      <c r="T3" s="3"/>
      <c r="U3" s="3"/>
      <c r="V3" s="3"/>
      <c r="W3" s="3"/>
      <c r="X3" s="3"/>
      <c r="Y3" s="3"/>
      <c r="Z3" s="3"/>
      <c r="AA3" s="3"/>
      <c r="AB3" s="3"/>
      <c r="AC3" s="3"/>
      <c r="AD3" s="3"/>
      <c r="AE3" s="3"/>
    </row>
    <row r="4" spans="1:31" s="29" customFormat="1" ht="14.1" customHeight="1" x14ac:dyDescent="0.25">
      <c r="A4" s="35" t="s">
        <v>43</v>
      </c>
      <c r="B4" s="223"/>
      <c r="C4" s="223"/>
      <c r="D4" s="5"/>
      <c r="E4" s="5"/>
      <c r="F4" s="5"/>
      <c r="G4" s="5"/>
      <c r="H4" s="5"/>
      <c r="I4" s="5"/>
      <c r="J4" s="5"/>
      <c r="K4" s="5"/>
      <c r="L4" s="189"/>
      <c r="M4" s="189"/>
      <c r="N4" s="189"/>
      <c r="O4" s="5"/>
      <c r="P4" s="3"/>
      <c r="Q4" s="3"/>
      <c r="R4" s="3"/>
      <c r="S4" s="3"/>
      <c r="T4" s="3"/>
      <c r="U4" s="3"/>
      <c r="V4" s="3"/>
      <c r="W4" s="3"/>
      <c r="X4" s="3"/>
      <c r="Y4" s="3"/>
      <c r="Z4" s="3"/>
      <c r="AA4" s="3"/>
      <c r="AB4" s="3"/>
      <c r="AC4" s="3"/>
      <c r="AD4" s="3"/>
      <c r="AE4" s="3"/>
    </row>
    <row r="5" spans="1:31" s="29" customFormat="1" ht="14.1" customHeight="1" x14ac:dyDescent="0.25">
      <c r="A5" s="35" t="s">
        <v>44</v>
      </c>
      <c r="B5" s="223"/>
      <c r="C5" s="223"/>
      <c r="D5" s="5"/>
      <c r="E5" s="5"/>
      <c r="F5" s="5"/>
      <c r="G5" s="5"/>
      <c r="H5" s="5"/>
      <c r="I5" s="5"/>
      <c r="J5" s="5"/>
      <c r="K5" s="5"/>
      <c r="L5" s="189"/>
      <c r="M5" s="189"/>
      <c r="N5" s="189"/>
      <c r="O5" s="5"/>
      <c r="P5" s="3"/>
      <c r="Q5" s="3"/>
      <c r="R5" s="3"/>
      <c r="S5" s="3"/>
      <c r="T5" s="3"/>
      <c r="U5" s="3"/>
      <c r="V5" s="3"/>
      <c r="W5" s="3"/>
      <c r="X5" s="3"/>
      <c r="Y5" s="3"/>
      <c r="Z5" s="3"/>
      <c r="AA5" s="3"/>
      <c r="AB5" s="3"/>
      <c r="AC5" s="3"/>
      <c r="AD5" s="3"/>
      <c r="AE5" s="3"/>
    </row>
    <row r="6" spans="1:31" s="29" customFormat="1" ht="14.1" customHeight="1" x14ac:dyDescent="0.25">
      <c r="A6" s="35" t="s">
        <v>61</v>
      </c>
      <c r="B6" s="223"/>
      <c r="C6" s="223"/>
      <c r="D6" s="5"/>
      <c r="E6" s="5"/>
      <c r="F6" s="5"/>
      <c r="G6" s="5"/>
      <c r="H6" s="5"/>
      <c r="I6" s="5"/>
      <c r="J6" s="5"/>
      <c r="K6" s="5"/>
      <c r="L6" s="189"/>
      <c r="M6" s="189"/>
      <c r="N6" s="189"/>
      <c r="O6" s="5"/>
      <c r="P6" s="3"/>
      <c r="Q6" s="3"/>
      <c r="R6" s="3"/>
      <c r="S6" s="3"/>
      <c r="T6" s="3"/>
      <c r="U6" s="3"/>
      <c r="V6" s="3"/>
      <c r="W6" s="3"/>
      <c r="X6" s="3"/>
      <c r="Y6" s="3"/>
      <c r="Z6" s="3"/>
      <c r="AA6" s="3"/>
      <c r="AB6" s="3"/>
      <c r="AC6" s="3"/>
      <c r="AD6" s="3"/>
      <c r="AE6" s="3"/>
    </row>
    <row r="7" spans="1:31" s="29" customFormat="1" ht="14.1" customHeight="1" x14ac:dyDescent="0.25">
      <c r="A7" s="35" t="s">
        <v>110</v>
      </c>
      <c r="B7" s="223" t="s">
        <v>108</v>
      </c>
      <c r="C7" s="223"/>
      <c r="D7" s="5"/>
      <c r="E7" s="5"/>
      <c r="F7" s="5"/>
      <c r="G7" s="5"/>
      <c r="H7" s="5"/>
      <c r="I7" s="5"/>
      <c r="J7" s="5"/>
      <c r="K7" s="5"/>
      <c r="L7" s="189"/>
      <c r="M7" s="189"/>
      <c r="N7" s="189"/>
      <c r="O7" s="5"/>
      <c r="P7" s="3"/>
      <c r="Q7" s="3"/>
      <c r="R7" s="3"/>
      <c r="S7" s="3"/>
      <c r="T7" s="3"/>
      <c r="U7" s="3"/>
      <c r="V7" s="3"/>
      <c r="W7" s="3"/>
      <c r="X7" s="3"/>
      <c r="Y7" s="3"/>
      <c r="Z7" s="3"/>
      <c r="AA7" s="3"/>
      <c r="AB7" s="3"/>
      <c r="AC7" s="3"/>
      <c r="AD7" s="3"/>
      <c r="AE7" s="3"/>
    </row>
    <row r="8" spans="1:31" ht="14.1" customHeight="1" x14ac:dyDescent="0.2">
      <c r="A8" s="15"/>
      <c r="B8" s="2"/>
      <c r="C8" s="30"/>
      <c r="D8" s="5"/>
      <c r="E8" s="5"/>
      <c r="F8" s="5"/>
      <c r="G8" s="5"/>
      <c r="H8" s="5"/>
      <c r="I8" s="5"/>
      <c r="J8" s="5"/>
      <c r="K8" s="5"/>
      <c r="L8" s="189"/>
      <c r="M8" s="189"/>
      <c r="N8" s="189"/>
      <c r="O8" s="5"/>
    </row>
    <row r="9" spans="1:31" ht="72.75" customHeight="1" x14ac:dyDescent="0.2">
      <c r="A9" s="6" t="s">
        <v>1</v>
      </c>
      <c r="B9" s="6" t="s">
        <v>2</v>
      </c>
      <c r="C9" s="6" t="s">
        <v>3</v>
      </c>
      <c r="D9" s="6" t="s">
        <v>4</v>
      </c>
      <c r="E9" s="6" t="s">
        <v>5</v>
      </c>
      <c r="F9" s="6" t="s">
        <v>6</v>
      </c>
      <c r="G9" s="6" t="s">
        <v>68</v>
      </c>
      <c r="H9" s="6" t="s">
        <v>67</v>
      </c>
      <c r="I9" s="6" t="s">
        <v>7</v>
      </c>
      <c r="J9" s="6" t="s">
        <v>375</v>
      </c>
      <c r="K9" s="6" t="s">
        <v>376</v>
      </c>
      <c r="L9" s="190"/>
      <c r="M9" s="190"/>
    </row>
    <row r="10" spans="1:31" ht="24.75" customHeight="1" x14ac:dyDescent="0.25">
      <c r="A10" s="158" t="s">
        <v>8</v>
      </c>
      <c r="B10" s="36" t="s">
        <v>9</v>
      </c>
      <c r="C10" s="164" t="s">
        <v>572</v>
      </c>
      <c r="D10" s="37" t="s">
        <v>406</v>
      </c>
      <c r="E10" s="36" t="s">
        <v>10</v>
      </c>
      <c r="F10" s="7">
        <v>245</v>
      </c>
      <c r="G10" s="137"/>
      <c r="H10" s="137"/>
      <c r="I10" s="27">
        <f t="shared" ref="I10:I41" si="0">IFERROR(
IF(DeliveryRoute="UU Build",$F$10:$F$126*$G$10:$G$126,
$F$10:$F$126*($G$10:$G$126+$H$10:$H$126)),
"!! ERROR !!")</f>
        <v>0</v>
      </c>
      <c r="J10" s="27">
        <f t="shared" ref="J10:J41" si="1">IFERROR(
IF(DeliveryRoute="UU Build","",
$F$10:$F$126*$H$10:$H$126),
"!! ERROR !!")</f>
        <v>0</v>
      </c>
      <c r="K10" s="27">
        <f t="shared" ref="K10:K45" si="2">F10*G10</f>
        <v>0</v>
      </c>
      <c r="L10" s="184"/>
      <c r="M10" s="183"/>
      <c r="N10" s="181"/>
    </row>
    <row r="11" spans="1:31" ht="24.75" customHeight="1" x14ac:dyDescent="0.25">
      <c r="A11" s="158" t="s">
        <v>415</v>
      </c>
      <c r="B11" s="36" t="s">
        <v>9</v>
      </c>
      <c r="C11" s="164">
        <v>3.1</v>
      </c>
      <c r="D11" s="37" t="s">
        <v>415</v>
      </c>
      <c r="E11" s="36" t="s">
        <v>10</v>
      </c>
      <c r="F11" s="7">
        <v>250.23</v>
      </c>
      <c r="G11" s="137"/>
      <c r="H11" s="137"/>
      <c r="I11" s="27">
        <f t="shared" si="0"/>
        <v>0</v>
      </c>
      <c r="J11" s="27">
        <f t="shared" si="1"/>
        <v>0</v>
      </c>
      <c r="K11" s="27">
        <f t="shared" ref="K11:K17" si="3">F11*G11</f>
        <v>0</v>
      </c>
      <c r="L11" s="184"/>
      <c r="M11" s="183"/>
      <c r="N11" s="181"/>
    </row>
    <row r="12" spans="1:31" s="147" customFormat="1" ht="15" x14ac:dyDescent="0.25">
      <c r="A12" s="228" t="s">
        <v>407</v>
      </c>
      <c r="B12" s="36" t="s">
        <v>9</v>
      </c>
      <c r="C12" s="164" t="s">
        <v>573</v>
      </c>
      <c r="D12" s="39" t="s">
        <v>409</v>
      </c>
      <c r="E12" s="36" t="s">
        <v>10</v>
      </c>
      <c r="F12" s="7">
        <v>1497.53</v>
      </c>
      <c r="G12" s="152"/>
      <c r="H12" s="142"/>
      <c r="I12" s="27">
        <f t="shared" si="0"/>
        <v>0</v>
      </c>
      <c r="J12" s="27">
        <f t="shared" si="1"/>
        <v>0</v>
      </c>
      <c r="K12" s="27">
        <f t="shared" si="3"/>
        <v>0</v>
      </c>
      <c r="L12" s="191"/>
      <c r="M12" s="183"/>
      <c r="N12" s="181"/>
      <c r="O12" s="154"/>
      <c r="P12" s="154"/>
      <c r="Q12" s="154"/>
      <c r="R12" s="154"/>
      <c r="S12" s="154"/>
      <c r="T12" s="154"/>
      <c r="U12" s="154"/>
      <c r="V12" s="154"/>
      <c r="W12" s="154"/>
      <c r="X12" s="154"/>
      <c r="Y12" s="154"/>
      <c r="Z12" s="154"/>
      <c r="AA12" s="154"/>
      <c r="AB12" s="154"/>
      <c r="AC12" s="154"/>
      <c r="AD12" s="154"/>
      <c r="AE12" s="154"/>
    </row>
    <row r="13" spans="1:31" s="147" customFormat="1" ht="15" x14ac:dyDescent="0.25">
      <c r="A13" s="228"/>
      <c r="B13" s="36" t="s">
        <v>9</v>
      </c>
      <c r="C13" s="164" t="s">
        <v>574</v>
      </c>
      <c r="D13" s="39" t="s">
        <v>464</v>
      </c>
      <c r="E13" s="36" t="s">
        <v>10</v>
      </c>
      <c r="F13" s="7">
        <v>1372.49</v>
      </c>
      <c r="G13" s="152"/>
      <c r="H13" s="142"/>
      <c r="I13" s="27">
        <f t="shared" si="0"/>
        <v>0</v>
      </c>
      <c r="J13" s="27">
        <f t="shared" si="1"/>
        <v>0</v>
      </c>
      <c r="K13" s="27">
        <f t="shared" si="3"/>
        <v>0</v>
      </c>
      <c r="L13" s="54"/>
      <c r="M13" s="183"/>
      <c r="N13" s="181"/>
      <c r="O13" s="154"/>
      <c r="P13" s="154"/>
      <c r="Q13" s="154"/>
      <c r="R13" s="154"/>
      <c r="S13" s="154"/>
      <c r="T13" s="154"/>
      <c r="U13" s="154"/>
      <c r="V13" s="154"/>
      <c r="W13" s="154"/>
      <c r="X13" s="154"/>
      <c r="Y13" s="154"/>
      <c r="Z13" s="154"/>
      <c r="AA13" s="154"/>
      <c r="AB13" s="154"/>
      <c r="AC13" s="154"/>
      <c r="AD13" s="154"/>
      <c r="AE13" s="154"/>
    </row>
    <row r="14" spans="1:31" s="147" customFormat="1" ht="15" x14ac:dyDescent="0.25">
      <c r="A14" s="229"/>
      <c r="B14" s="36" t="s">
        <v>9</v>
      </c>
      <c r="C14" s="164" t="s">
        <v>575</v>
      </c>
      <c r="D14" s="39" t="s">
        <v>465</v>
      </c>
      <c r="E14" s="36" t="s">
        <v>10</v>
      </c>
      <c r="F14" s="7">
        <v>1567.24</v>
      </c>
      <c r="G14" s="152"/>
      <c r="H14" s="142"/>
      <c r="I14" s="27">
        <f t="shared" si="0"/>
        <v>0</v>
      </c>
      <c r="J14" s="27">
        <f t="shared" si="1"/>
        <v>0</v>
      </c>
      <c r="K14" s="27">
        <f t="shared" si="3"/>
        <v>0</v>
      </c>
      <c r="L14" s="54"/>
      <c r="M14" s="183"/>
      <c r="N14" s="181"/>
      <c r="O14" s="154"/>
      <c r="P14" s="154"/>
      <c r="Q14" s="154"/>
      <c r="R14" s="154"/>
      <c r="S14" s="154"/>
      <c r="T14" s="154"/>
      <c r="U14" s="154"/>
      <c r="V14" s="154"/>
      <c r="W14" s="154"/>
      <c r="X14" s="154"/>
      <c r="Y14" s="154"/>
      <c r="Z14" s="154"/>
      <c r="AA14" s="154"/>
      <c r="AB14" s="154"/>
      <c r="AC14" s="154"/>
      <c r="AD14" s="154"/>
      <c r="AE14" s="154"/>
    </row>
    <row r="15" spans="1:31" s="147" customFormat="1" ht="15" x14ac:dyDescent="0.25">
      <c r="A15" s="230" t="s">
        <v>408</v>
      </c>
      <c r="B15" s="36" t="s">
        <v>9</v>
      </c>
      <c r="C15" s="164" t="s">
        <v>573</v>
      </c>
      <c r="D15" s="39" t="s">
        <v>410</v>
      </c>
      <c r="E15" s="36" t="s">
        <v>10</v>
      </c>
      <c r="F15" s="7">
        <v>1053.48</v>
      </c>
      <c r="G15" s="152"/>
      <c r="H15" s="142"/>
      <c r="I15" s="27">
        <f t="shared" si="0"/>
        <v>0</v>
      </c>
      <c r="J15" s="27">
        <f t="shared" si="1"/>
        <v>0</v>
      </c>
      <c r="K15" s="27">
        <f t="shared" si="3"/>
        <v>0</v>
      </c>
      <c r="L15" s="191"/>
      <c r="M15" s="183"/>
      <c r="N15" s="181"/>
      <c r="O15" s="154"/>
      <c r="P15" s="154"/>
      <c r="Q15" s="154"/>
      <c r="R15" s="154"/>
      <c r="S15" s="154"/>
      <c r="T15" s="154"/>
      <c r="U15" s="154"/>
      <c r="V15" s="154"/>
      <c r="W15" s="154"/>
      <c r="X15" s="154"/>
      <c r="Y15" s="154"/>
      <c r="Z15" s="154"/>
      <c r="AA15" s="154"/>
      <c r="AB15" s="154"/>
      <c r="AC15" s="154"/>
      <c r="AD15" s="154"/>
      <c r="AE15" s="154"/>
    </row>
    <row r="16" spans="1:31" s="147" customFormat="1" ht="15" x14ac:dyDescent="0.25">
      <c r="A16" s="228"/>
      <c r="B16" s="36" t="s">
        <v>9</v>
      </c>
      <c r="C16" s="164" t="s">
        <v>574</v>
      </c>
      <c r="D16" s="39" t="s">
        <v>466</v>
      </c>
      <c r="E16" s="36" t="s">
        <v>10</v>
      </c>
      <c r="F16" s="7">
        <v>1185.9100000000001</v>
      </c>
      <c r="G16" s="152"/>
      <c r="H16" s="142"/>
      <c r="I16" s="27">
        <f t="shared" si="0"/>
        <v>0</v>
      </c>
      <c r="J16" s="27">
        <f t="shared" si="1"/>
        <v>0</v>
      </c>
      <c r="K16" s="27">
        <f t="shared" si="3"/>
        <v>0</v>
      </c>
      <c r="L16" s="54"/>
      <c r="M16" s="183"/>
      <c r="N16" s="181"/>
      <c r="O16" s="154"/>
      <c r="P16" s="154"/>
      <c r="Q16" s="154"/>
      <c r="R16" s="154"/>
      <c r="S16" s="154"/>
      <c r="T16" s="154"/>
      <c r="U16" s="154"/>
      <c r="V16" s="154"/>
      <c r="W16" s="154"/>
      <c r="X16" s="154"/>
      <c r="Y16" s="154"/>
      <c r="Z16" s="154"/>
      <c r="AA16" s="154"/>
      <c r="AB16" s="154"/>
      <c r="AC16" s="154"/>
      <c r="AD16" s="154"/>
      <c r="AE16" s="154"/>
    </row>
    <row r="17" spans="1:31" s="147" customFormat="1" ht="15" x14ac:dyDescent="0.25">
      <c r="A17" s="229"/>
      <c r="B17" s="36" t="s">
        <v>9</v>
      </c>
      <c r="C17" s="164" t="s">
        <v>575</v>
      </c>
      <c r="D17" s="39" t="s">
        <v>467</v>
      </c>
      <c r="E17" s="36" t="s">
        <v>10</v>
      </c>
      <c r="F17" s="7">
        <v>1106.08</v>
      </c>
      <c r="G17" s="152"/>
      <c r="H17" s="142"/>
      <c r="I17" s="27">
        <f t="shared" si="0"/>
        <v>0</v>
      </c>
      <c r="J17" s="27">
        <f t="shared" si="1"/>
        <v>0</v>
      </c>
      <c r="K17" s="27">
        <f t="shared" si="3"/>
        <v>0</v>
      </c>
      <c r="L17" s="54"/>
      <c r="M17" s="183"/>
      <c r="N17" s="181"/>
      <c r="O17" s="154"/>
      <c r="P17" s="154"/>
      <c r="Q17" s="154"/>
      <c r="R17" s="154"/>
      <c r="S17" s="154"/>
      <c r="T17" s="154"/>
      <c r="U17" s="154"/>
      <c r="V17" s="154"/>
      <c r="W17" s="154"/>
      <c r="X17" s="154"/>
      <c r="Y17" s="154"/>
      <c r="Z17" s="154"/>
      <c r="AA17" s="154"/>
      <c r="AB17" s="154"/>
      <c r="AC17" s="154"/>
      <c r="AD17" s="154"/>
      <c r="AE17" s="154"/>
    </row>
    <row r="18" spans="1:31" s="147" customFormat="1" ht="15" x14ac:dyDescent="0.25">
      <c r="A18" s="213" t="s">
        <v>11</v>
      </c>
      <c r="B18" s="36" t="s">
        <v>9</v>
      </c>
      <c r="C18" s="164" t="s">
        <v>576</v>
      </c>
      <c r="D18" s="39" t="s">
        <v>558</v>
      </c>
      <c r="E18" s="36" t="s">
        <v>12</v>
      </c>
      <c r="F18" s="7">
        <v>7513.94</v>
      </c>
      <c r="G18" s="142"/>
      <c r="H18" s="142"/>
      <c r="I18" s="153">
        <f t="shared" si="0"/>
        <v>0</v>
      </c>
      <c r="J18" s="153">
        <f t="shared" si="1"/>
        <v>0</v>
      </c>
      <c r="K18" s="153">
        <f t="shared" si="2"/>
        <v>0</v>
      </c>
      <c r="L18"/>
      <c r="M18" s="183"/>
      <c r="N18" s="181"/>
      <c r="O18" s="154"/>
      <c r="P18" s="154"/>
      <c r="Q18" s="154"/>
      <c r="R18" s="154"/>
      <c r="S18" s="154"/>
      <c r="T18" s="154"/>
      <c r="U18" s="154"/>
      <c r="V18" s="154"/>
      <c r="W18" s="154"/>
      <c r="X18" s="154"/>
      <c r="Y18" s="154"/>
      <c r="Z18" s="154"/>
      <c r="AA18" s="154"/>
      <c r="AB18" s="154"/>
      <c r="AC18" s="154"/>
      <c r="AD18" s="154"/>
      <c r="AE18" s="154"/>
    </row>
    <row r="19" spans="1:31" s="147" customFormat="1" ht="15" x14ac:dyDescent="0.25">
      <c r="A19" s="213"/>
      <c r="B19" s="36" t="s">
        <v>9</v>
      </c>
      <c r="C19" s="164" t="s">
        <v>576</v>
      </c>
      <c r="D19" s="39" t="s">
        <v>540</v>
      </c>
      <c r="E19" s="36" t="s">
        <v>12</v>
      </c>
      <c r="F19" s="7">
        <v>7725.1</v>
      </c>
      <c r="G19" s="142"/>
      <c r="H19" s="142"/>
      <c r="I19" s="153">
        <f t="shared" si="0"/>
        <v>0</v>
      </c>
      <c r="J19" s="153">
        <f t="shared" si="1"/>
        <v>0</v>
      </c>
      <c r="K19" s="153">
        <f t="shared" si="2"/>
        <v>0</v>
      </c>
      <c r="L19"/>
      <c r="M19" s="183"/>
      <c r="N19" s="181"/>
      <c r="O19" s="154"/>
      <c r="P19" s="154"/>
      <c r="Q19" s="154"/>
      <c r="R19" s="154"/>
      <c r="S19" s="154"/>
      <c r="T19" s="154"/>
      <c r="U19" s="154"/>
      <c r="V19" s="154"/>
      <c r="W19" s="154"/>
      <c r="X19" s="154"/>
      <c r="Y19" s="154"/>
      <c r="Z19" s="154"/>
      <c r="AA19" s="154"/>
      <c r="AB19" s="154"/>
      <c r="AC19" s="154"/>
      <c r="AD19" s="154"/>
      <c r="AE19" s="154"/>
    </row>
    <row r="20" spans="1:31" s="147" customFormat="1" ht="15" x14ac:dyDescent="0.25">
      <c r="A20" s="213"/>
      <c r="B20" s="36" t="s">
        <v>9</v>
      </c>
      <c r="C20" s="164" t="s">
        <v>576</v>
      </c>
      <c r="D20" s="39" t="s">
        <v>549</v>
      </c>
      <c r="E20" s="36" t="s">
        <v>12</v>
      </c>
      <c r="F20" s="7">
        <v>9722.2999999999993</v>
      </c>
      <c r="G20" s="142"/>
      <c r="H20" s="142"/>
      <c r="I20" s="153">
        <f t="shared" si="0"/>
        <v>0</v>
      </c>
      <c r="J20" s="153">
        <f t="shared" si="1"/>
        <v>0</v>
      </c>
      <c r="K20" s="153">
        <f t="shared" si="2"/>
        <v>0</v>
      </c>
      <c r="L20"/>
      <c r="M20" s="183"/>
      <c r="N20" s="181"/>
      <c r="O20" s="154"/>
      <c r="P20" s="154"/>
      <c r="Q20" s="154"/>
      <c r="R20" s="154"/>
      <c r="S20" s="154"/>
      <c r="T20" s="154"/>
      <c r="U20" s="154"/>
      <c r="V20" s="154"/>
      <c r="W20" s="154"/>
      <c r="X20" s="154"/>
      <c r="Y20" s="154"/>
      <c r="Z20" s="154"/>
      <c r="AA20" s="154"/>
      <c r="AB20" s="154"/>
      <c r="AC20" s="154"/>
      <c r="AD20" s="154"/>
      <c r="AE20" s="154"/>
    </row>
    <row r="21" spans="1:31" s="147" customFormat="1" ht="15" x14ac:dyDescent="0.25">
      <c r="A21" s="213" t="s">
        <v>13</v>
      </c>
      <c r="B21" s="36" t="s">
        <v>9</v>
      </c>
      <c r="C21" s="164" t="s">
        <v>576</v>
      </c>
      <c r="D21" s="39" t="s">
        <v>559</v>
      </c>
      <c r="E21" s="36" t="s">
        <v>12</v>
      </c>
      <c r="F21" s="7">
        <v>9242.26</v>
      </c>
      <c r="G21" s="142"/>
      <c r="H21" s="142"/>
      <c r="I21" s="153">
        <f t="shared" si="0"/>
        <v>0</v>
      </c>
      <c r="J21" s="153">
        <f t="shared" si="1"/>
        <v>0</v>
      </c>
      <c r="K21" s="153">
        <f t="shared" si="2"/>
        <v>0</v>
      </c>
      <c r="L21"/>
      <c r="M21" s="183"/>
      <c r="N21" s="181"/>
      <c r="O21" s="154"/>
      <c r="P21" s="154"/>
      <c r="Q21" s="154"/>
      <c r="R21" s="154"/>
      <c r="S21" s="154"/>
      <c r="T21" s="154"/>
      <c r="U21" s="154"/>
      <c r="V21" s="154"/>
      <c r="W21" s="154"/>
      <c r="X21" s="154"/>
      <c r="Y21" s="154"/>
      <c r="Z21" s="154"/>
      <c r="AA21" s="154"/>
      <c r="AB21" s="154"/>
      <c r="AC21" s="154"/>
      <c r="AD21" s="154"/>
      <c r="AE21" s="154"/>
    </row>
    <row r="22" spans="1:31" s="147" customFormat="1" ht="15" x14ac:dyDescent="0.25">
      <c r="A22" s="213"/>
      <c r="B22" s="36" t="s">
        <v>9</v>
      </c>
      <c r="C22" s="164" t="s">
        <v>576</v>
      </c>
      <c r="D22" s="39" t="s">
        <v>541</v>
      </c>
      <c r="E22" s="36" t="s">
        <v>12</v>
      </c>
      <c r="F22" s="7">
        <v>9482.27</v>
      </c>
      <c r="G22" s="142"/>
      <c r="H22" s="142"/>
      <c r="I22" s="153">
        <f t="shared" si="0"/>
        <v>0</v>
      </c>
      <c r="J22" s="153">
        <f t="shared" si="1"/>
        <v>0</v>
      </c>
      <c r="K22" s="153">
        <f t="shared" si="2"/>
        <v>0</v>
      </c>
      <c r="L22"/>
      <c r="M22" s="183"/>
      <c r="N22" s="181"/>
      <c r="O22" s="154"/>
      <c r="P22" s="154"/>
      <c r="Q22" s="154"/>
      <c r="R22" s="154"/>
      <c r="S22" s="154"/>
      <c r="T22" s="154"/>
      <c r="U22" s="154"/>
      <c r="V22" s="154"/>
      <c r="W22" s="154"/>
      <c r="X22" s="154"/>
      <c r="Y22" s="154"/>
      <c r="Z22" s="154"/>
      <c r="AA22" s="154"/>
      <c r="AB22" s="154"/>
      <c r="AC22" s="154"/>
      <c r="AD22" s="154"/>
      <c r="AE22" s="154"/>
    </row>
    <row r="23" spans="1:31" s="147" customFormat="1" ht="15" x14ac:dyDescent="0.25">
      <c r="A23" s="213"/>
      <c r="B23" s="36" t="s">
        <v>9</v>
      </c>
      <c r="C23" s="164" t="s">
        <v>576</v>
      </c>
      <c r="D23" s="39" t="s">
        <v>550</v>
      </c>
      <c r="E23" s="36" t="s">
        <v>12</v>
      </c>
      <c r="F23" s="7">
        <v>10522.71</v>
      </c>
      <c r="G23" s="142"/>
      <c r="H23" s="142"/>
      <c r="I23" s="153">
        <f t="shared" si="0"/>
        <v>0</v>
      </c>
      <c r="J23" s="153">
        <f t="shared" si="1"/>
        <v>0</v>
      </c>
      <c r="K23" s="153">
        <f t="shared" si="2"/>
        <v>0</v>
      </c>
      <c r="L23"/>
      <c r="M23" s="183"/>
      <c r="N23" s="181"/>
      <c r="O23" s="154"/>
      <c r="P23" s="154"/>
      <c r="Q23" s="154"/>
      <c r="R23" s="154"/>
      <c r="S23" s="154"/>
      <c r="T23" s="154"/>
      <c r="U23" s="154"/>
      <c r="V23" s="154"/>
      <c r="W23" s="154"/>
      <c r="X23" s="154"/>
      <c r="Y23" s="154"/>
      <c r="Z23" s="154"/>
      <c r="AA23" s="154"/>
      <c r="AB23" s="154"/>
      <c r="AC23" s="154"/>
      <c r="AD23" s="154"/>
      <c r="AE23" s="154"/>
    </row>
    <row r="24" spans="1:31" s="147" customFormat="1" ht="15" x14ac:dyDescent="0.25">
      <c r="A24" s="213" t="s">
        <v>383</v>
      </c>
      <c r="B24" s="36" t="s">
        <v>9</v>
      </c>
      <c r="C24" s="164" t="s">
        <v>576</v>
      </c>
      <c r="D24" s="39" t="s">
        <v>560</v>
      </c>
      <c r="E24" s="36" t="s">
        <v>12</v>
      </c>
      <c r="F24" s="7">
        <v>7465.64</v>
      </c>
      <c r="G24" s="142"/>
      <c r="H24" s="142"/>
      <c r="I24" s="153">
        <f t="shared" si="0"/>
        <v>0</v>
      </c>
      <c r="J24" s="153">
        <f t="shared" si="1"/>
        <v>0</v>
      </c>
      <c r="K24" s="153">
        <f t="shared" si="2"/>
        <v>0</v>
      </c>
      <c r="L24" s="54"/>
      <c r="M24" s="183"/>
      <c r="N24" s="181"/>
      <c r="O24" s="154"/>
      <c r="P24" s="154"/>
      <c r="Q24" s="154"/>
      <c r="R24" s="154"/>
      <c r="S24" s="154"/>
      <c r="T24" s="154"/>
      <c r="U24" s="154"/>
      <c r="V24" s="154"/>
      <c r="W24" s="154"/>
      <c r="X24" s="154"/>
      <c r="Y24" s="154"/>
      <c r="Z24" s="154"/>
      <c r="AA24" s="154"/>
      <c r="AB24" s="154"/>
      <c r="AC24" s="154"/>
      <c r="AD24" s="154"/>
      <c r="AE24" s="154"/>
    </row>
    <row r="25" spans="1:31" s="147" customFormat="1" ht="15" x14ac:dyDescent="0.25">
      <c r="A25" s="213"/>
      <c r="B25" s="36" t="s">
        <v>9</v>
      </c>
      <c r="C25" s="164" t="s">
        <v>576</v>
      </c>
      <c r="D25" s="39" t="s">
        <v>542</v>
      </c>
      <c r="E25" s="36" t="s">
        <v>12</v>
      </c>
      <c r="F25" s="7">
        <v>7527.52</v>
      </c>
      <c r="G25" s="142"/>
      <c r="H25" s="142"/>
      <c r="I25" s="153">
        <f t="shared" si="0"/>
        <v>0</v>
      </c>
      <c r="J25" s="153">
        <f t="shared" si="1"/>
        <v>0</v>
      </c>
      <c r="K25" s="153">
        <f t="shared" si="2"/>
        <v>0</v>
      </c>
      <c r="L25" s="54"/>
      <c r="M25" s="183"/>
      <c r="N25" s="181"/>
      <c r="O25" s="154"/>
      <c r="P25" s="154"/>
      <c r="Q25" s="154"/>
      <c r="R25" s="154"/>
      <c r="S25" s="154"/>
      <c r="T25" s="154"/>
      <c r="U25" s="154"/>
      <c r="V25" s="154"/>
      <c r="W25" s="154"/>
      <c r="X25" s="154"/>
      <c r="Y25" s="154"/>
      <c r="Z25" s="154"/>
      <c r="AA25" s="154"/>
      <c r="AB25" s="154"/>
      <c r="AC25" s="154"/>
      <c r="AD25" s="154"/>
      <c r="AE25" s="154"/>
    </row>
    <row r="26" spans="1:31" s="147" customFormat="1" ht="15" x14ac:dyDescent="0.25">
      <c r="A26" s="213"/>
      <c r="B26" s="36" t="s">
        <v>9</v>
      </c>
      <c r="C26" s="164" t="s">
        <v>576</v>
      </c>
      <c r="D26" s="39" t="s">
        <v>551</v>
      </c>
      <c r="E26" s="36" t="s">
        <v>12</v>
      </c>
      <c r="F26" s="7">
        <v>9433</v>
      </c>
      <c r="G26" s="142"/>
      <c r="H26" s="142"/>
      <c r="I26" s="153">
        <f t="shared" si="0"/>
        <v>0</v>
      </c>
      <c r="J26" s="153">
        <f t="shared" si="1"/>
        <v>0</v>
      </c>
      <c r="K26" s="153">
        <f t="shared" si="2"/>
        <v>0</v>
      </c>
      <c r="L26" s="54"/>
      <c r="M26" s="183"/>
      <c r="N26" s="181"/>
      <c r="O26" s="154"/>
      <c r="P26" s="154"/>
      <c r="Q26" s="154"/>
      <c r="R26" s="154"/>
      <c r="S26" s="154"/>
      <c r="T26" s="154"/>
      <c r="U26" s="154"/>
      <c r="V26" s="154"/>
      <c r="W26" s="154"/>
      <c r="X26" s="154"/>
      <c r="Y26" s="154"/>
      <c r="Z26" s="154"/>
      <c r="AA26" s="154"/>
      <c r="AB26" s="154"/>
      <c r="AC26" s="154"/>
      <c r="AD26" s="154"/>
      <c r="AE26" s="154"/>
    </row>
    <row r="27" spans="1:31" s="147" customFormat="1" ht="15" x14ac:dyDescent="0.25">
      <c r="A27" s="213" t="s">
        <v>14</v>
      </c>
      <c r="B27" s="36" t="s">
        <v>15</v>
      </c>
      <c r="C27" s="164" t="s">
        <v>576</v>
      </c>
      <c r="D27" s="39" t="s">
        <v>561</v>
      </c>
      <c r="E27" s="36" t="s">
        <v>12</v>
      </c>
      <c r="F27" s="7">
        <v>2121.5700000000002</v>
      </c>
      <c r="G27" s="142"/>
      <c r="H27" s="142"/>
      <c r="I27" s="153">
        <f t="shared" si="0"/>
        <v>0</v>
      </c>
      <c r="J27" s="153">
        <f t="shared" si="1"/>
        <v>0</v>
      </c>
      <c r="K27" s="153">
        <f t="shared" si="2"/>
        <v>0</v>
      </c>
      <c r="L27"/>
      <c r="M27" s="183"/>
      <c r="N27" s="181"/>
      <c r="O27" s="154"/>
      <c r="P27" s="154"/>
      <c r="Q27" s="154"/>
      <c r="R27" s="154"/>
      <c r="S27" s="154"/>
      <c r="T27" s="154"/>
      <c r="U27" s="154"/>
      <c r="V27" s="154"/>
      <c r="W27" s="154"/>
      <c r="X27" s="154"/>
      <c r="Y27" s="154"/>
      <c r="Z27" s="154"/>
      <c r="AA27" s="154"/>
      <c r="AB27" s="154"/>
      <c r="AC27" s="154"/>
      <c r="AD27" s="154"/>
      <c r="AE27" s="154"/>
    </row>
    <row r="28" spans="1:31" s="147" customFormat="1" ht="15" x14ac:dyDescent="0.25">
      <c r="A28" s="213"/>
      <c r="B28" s="36" t="s">
        <v>15</v>
      </c>
      <c r="C28" s="164" t="s">
        <v>576</v>
      </c>
      <c r="D28" s="39" t="s">
        <v>543</v>
      </c>
      <c r="E28" s="36" t="s">
        <v>12</v>
      </c>
      <c r="F28" s="7">
        <v>2707.24</v>
      </c>
      <c r="G28" s="142"/>
      <c r="H28" s="142"/>
      <c r="I28" s="153">
        <f t="shared" si="0"/>
        <v>0</v>
      </c>
      <c r="J28" s="153">
        <f t="shared" si="1"/>
        <v>0</v>
      </c>
      <c r="K28" s="153">
        <f t="shared" si="2"/>
        <v>0</v>
      </c>
      <c r="L28"/>
      <c r="M28" s="183"/>
      <c r="N28" s="181"/>
      <c r="O28" s="154"/>
      <c r="P28" s="154"/>
      <c r="Q28" s="154"/>
      <c r="R28" s="154"/>
      <c r="S28" s="154"/>
      <c r="T28" s="154"/>
      <c r="U28" s="154"/>
      <c r="V28" s="154"/>
      <c r="W28" s="154"/>
      <c r="X28" s="154"/>
      <c r="Y28" s="154"/>
      <c r="Z28" s="154"/>
      <c r="AA28" s="154"/>
      <c r="AB28" s="154"/>
      <c r="AC28" s="154"/>
      <c r="AD28" s="154"/>
      <c r="AE28" s="154"/>
    </row>
    <row r="29" spans="1:31" s="147" customFormat="1" ht="15" x14ac:dyDescent="0.25">
      <c r="A29" s="213"/>
      <c r="B29" s="36" t="s">
        <v>15</v>
      </c>
      <c r="C29" s="164" t="s">
        <v>576</v>
      </c>
      <c r="D29" s="39" t="s">
        <v>552</v>
      </c>
      <c r="E29" s="36" t="s">
        <v>12</v>
      </c>
      <c r="F29" s="7">
        <v>4328.24</v>
      </c>
      <c r="G29" s="142"/>
      <c r="H29" s="142"/>
      <c r="I29" s="153">
        <f t="shared" si="0"/>
        <v>0</v>
      </c>
      <c r="J29" s="153">
        <f t="shared" si="1"/>
        <v>0</v>
      </c>
      <c r="K29" s="153">
        <f t="shared" si="2"/>
        <v>0</v>
      </c>
      <c r="L29"/>
      <c r="M29" s="183"/>
      <c r="N29" s="181"/>
      <c r="O29" s="154"/>
      <c r="P29" s="154"/>
      <c r="Q29" s="154"/>
      <c r="R29" s="154"/>
      <c r="S29" s="154"/>
      <c r="T29" s="154"/>
      <c r="U29" s="154"/>
      <c r="V29" s="154"/>
      <c r="W29" s="154"/>
      <c r="X29" s="154"/>
      <c r="Y29" s="154"/>
      <c r="Z29" s="154"/>
      <c r="AA29" s="154"/>
      <c r="AB29" s="154"/>
      <c r="AC29" s="154"/>
      <c r="AD29" s="154"/>
      <c r="AE29" s="154"/>
    </row>
    <row r="30" spans="1:31" s="147" customFormat="1" ht="15" x14ac:dyDescent="0.25">
      <c r="A30" s="213" t="s">
        <v>16</v>
      </c>
      <c r="B30" s="36" t="s">
        <v>15</v>
      </c>
      <c r="C30" s="164" t="s">
        <v>576</v>
      </c>
      <c r="D30" s="39" t="s">
        <v>562</v>
      </c>
      <c r="E30" s="36" t="s">
        <v>12</v>
      </c>
      <c r="F30" s="7">
        <v>2979.57</v>
      </c>
      <c r="G30" s="142"/>
      <c r="H30" s="142"/>
      <c r="I30" s="153">
        <f t="shared" si="0"/>
        <v>0</v>
      </c>
      <c r="J30" s="153">
        <f t="shared" si="1"/>
        <v>0</v>
      </c>
      <c r="K30" s="153">
        <f t="shared" si="2"/>
        <v>0</v>
      </c>
      <c r="L30"/>
      <c r="M30" s="183"/>
      <c r="N30" s="181"/>
      <c r="O30" s="154"/>
      <c r="P30" s="154"/>
      <c r="Q30" s="154"/>
      <c r="R30" s="154"/>
      <c r="S30" s="154"/>
      <c r="T30" s="154"/>
      <c r="U30" s="154"/>
      <c r="V30" s="154"/>
      <c r="W30" s="154"/>
      <c r="X30" s="154"/>
      <c r="Y30" s="154"/>
      <c r="Z30" s="154"/>
      <c r="AA30" s="154"/>
      <c r="AB30" s="154"/>
      <c r="AC30" s="154"/>
      <c r="AD30" s="154"/>
      <c r="AE30" s="154"/>
    </row>
    <row r="31" spans="1:31" s="147" customFormat="1" ht="15" x14ac:dyDescent="0.25">
      <c r="A31" s="213"/>
      <c r="B31" s="36" t="s">
        <v>15</v>
      </c>
      <c r="C31" s="164" t="s">
        <v>576</v>
      </c>
      <c r="D31" s="39" t="s">
        <v>544</v>
      </c>
      <c r="E31" s="36" t="s">
        <v>12</v>
      </c>
      <c r="F31" s="7">
        <v>3933.38</v>
      </c>
      <c r="G31" s="142"/>
      <c r="H31" s="142"/>
      <c r="I31" s="153">
        <f t="shared" si="0"/>
        <v>0</v>
      </c>
      <c r="J31" s="153">
        <f t="shared" si="1"/>
        <v>0</v>
      </c>
      <c r="K31" s="153">
        <f t="shared" si="2"/>
        <v>0</v>
      </c>
      <c r="L31"/>
      <c r="M31" s="183"/>
      <c r="N31" s="181"/>
      <c r="O31" s="154"/>
      <c r="P31" s="154"/>
      <c r="Q31" s="154"/>
      <c r="R31" s="154"/>
      <c r="S31" s="154"/>
      <c r="T31" s="154"/>
      <c r="U31" s="154"/>
      <c r="V31" s="154"/>
      <c r="W31" s="154"/>
      <c r="X31" s="154"/>
      <c r="Y31" s="154"/>
      <c r="Z31" s="154"/>
      <c r="AA31" s="154"/>
      <c r="AB31" s="154"/>
      <c r="AC31" s="154"/>
      <c r="AD31" s="154"/>
      <c r="AE31" s="154"/>
    </row>
    <row r="32" spans="1:31" s="147" customFormat="1" ht="15" x14ac:dyDescent="0.25">
      <c r="A32" s="213"/>
      <c r="B32" s="36" t="s">
        <v>15</v>
      </c>
      <c r="C32" s="164" t="s">
        <v>576</v>
      </c>
      <c r="D32" s="39" t="s">
        <v>553</v>
      </c>
      <c r="E32" s="36" t="s">
        <v>12</v>
      </c>
      <c r="F32" s="7">
        <v>5927.19</v>
      </c>
      <c r="G32" s="142"/>
      <c r="H32" s="142"/>
      <c r="I32" s="153">
        <f t="shared" si="0"/>
        <v>0</v>
      </c>
      <c r="J32" s="153">
        <f t="shared" si="1"/>
        <v>0</v>
      </c>
      <c r="K32" s="153">
        <f t="shared" si="2"/>
        <v>0</v>
      </c>
      <c r="L32"/>
      <c r="M32" s="183"/>
      <c r="N32" s="181"/>
      <c r="O32" s="154"/>
      <c r="P32" s="154"/>
      <c r="Q32" s="154"/>
      <c r="R32" s="154"/>
      <c r="S32" s="154"/>
      <c r="T32" s="154"/>
      <c r="U32" s="154"/>
      <c r="V32" s="154"/>
      <c r="W32" s="154"/>
      <c r="X32" s="154"/>
      <c r="Y32" s="154"/>
      <c r="Z32" s="154"/>
      <c r="AA32" s="154"/>
      <c r="AB32" s="154"/>
      <c r="AC32" s="154"/>
      <c r="AD32" s="154"/>
      <c r="AE32" s="154"/>
    </row>
    <row r="33" spans="1:31" s="147" customFormat="1" ht="15" x14ac:dyDescent="0.25">
      <c r="A33" s="213" t="s">
        <v>384</v>
      </c>
      <c r="B33" s="36" t="s">
        <v>15</v>
      </c>
      <c r="C33" s="164" t="s">
        <v>576</v>
      </c>
      <c r="D33" s="39" t="s">
        <v>563</v>
      </c>
      <c r="E33" s="36" t="s">
        <v>12</v>
      </c>
      <c r="F33" s="7">
        <v>1691.88</v>
      </c>
      <c r="G33" s="142"/>
      <c r="H33" s="142"/>
      <c r="I33" s="153">
        <f t="shared" si="0"/>
        <v>0</v>
      </c>
      <c r="J33" s="153">
        <f t="shared" si="1"/>
        <v>0</v>
      </c>
      <c r="K33" s="153">
        <f t="shared" si="2"/>
        <v>0</v>
      </c>
      <c r="L33" s="54"/>
      <c r="M33" s="183"/>
      <c r="N33" s="181"/>
      <c r="O33" s="154"/>
      <c r="P33" s="154"/>
      <c r="Q33" s="154"/>
      <c r="R33" s="154"/>
      <c r="S33" s="154"/>
      <c r="T33" s="154"/>
      <c r="U33" s="154"/>
      <c r="V33" s="154"/>
      <c r="W33" s="154"/>
      <c r="X33" s="154"/>
      <c r="Y33" s="154"/>
      <c r="Z33" s="154"/>
      <c r="AA33" s="154"/>
      <c r="AB33" s="154"/>
      <c r="AC33" s="154"/>
      <c r="AD33" s="154"/>
      <c r="AE33" s="154"/>
    </row>
    <row r="34" spans="1:31" s="147" customFormat="1" ht="15" x14ac:dyDescent="0.25">
      <c r="A34" s="213"/>
      <c r="B34" s="36" t="s">
        <v>15</v>
      </c>
      <c r="C34" s="164" t="s">
        <v>576</v>
      </c>
      <c r="D34" s="39" t="s">
        <v>545</v>
      </c>
      <c r="E34" s="36" t="s">
        <v>12</v>
      </c>
      <c r="F34" s="7">
        <v>2123.91</v>
      </c>
      <c r="G34" s="142"/>
      <c r="H34" s="142"/>
      <c r="I34" s="153">
        <f t="shared" si="0"/>
        <v>0</v>
      </c>
      <c r="J34" s="153">
        <f t="shared" si="1"/>
        <v>0</v>
      </c>
      <c r="K34" s="153">
        <f t="shared" si="2"/>
        <v>0</v>
      </c>
      <c r="L34" s="54"/>
      <c r="M34" s="183"/>
      <c r="N34" s="181"/>
      <c r="O34" s="154"/>
      <c r="P34" s="154"/>
      <c r="Q34" s="154"/>
      <c r="R34" s="154"/>
      <c r="S34" s="154"/>
      <c r="T34" s="154"/>
      <c r="U34" s="154"/>
      <c r="V34" s="154"/>
      <c r="W34" s="154"/>
      <c r="X34" s="154"/>
      <c r="Y34" s="154"/>
      <c r="Z34" s="154"/>
      <c r="AA34" s="154"/>
      <c r="AB34" s="154"/>
      <c r="AC34" s="154"/>
      <c r="AD34" s="154"/>
      <c r="AE34" s="154"/>
    </row>
    <row r="35" spans="1:31" s="147" customFormat="1" ht="15" x14ac:dyDescent="0.25">
      <c r="A35" s="213"/>
      <c r="B35" s="36" t="s">
        <v>15</v>
      </c>
      <c r="C35" s="164" t="s">
        <v>576</v>
      </c>
      <c r="D35" s="39" t="s">
        <v>554</v>
      </c>
      <c r="E35" s="36" t="s">
        <v>12</v>
      </c>
      <c r="F35" s="7">
        <v>3672.53</v>
      </c>
      <c r="G35" s="142"/>
      <c r="H35" s="142"/>
      <c r="I35" s="153">
        <f t="shared" si="0"/>
        <v>0</v>
      </c>
      <c r="J35" s="153">
        <f t="shared" si="1"/>
        <v>0</v>
      </c>
      <c r="K35" s="153">
        <f t="shared" si="2"/>
        <v>0</v>
      </c>
      <c r="L35" s="54"/>
      <c r="M35" s="183"/>
      <c r="N35" s="181"/>
      <c r="O35" s="154"/>
      <c r="P35" s="154"/>
      <c r="Q35" s="154"/>
      <c r="R35" s="154"/>
      <c r="S35" s="154"/>
      <c r="T35" s="154"/>
      <c r="U35" s="154"/>
      <c r="V35" s="154"/>
      <c r="W35" s="154"/>
      <c r="X35" s="154"/>
      <c r="Y35" s="154"/>
      <c r="Z35" s="154"/>
      <c r="AA35" s="154"/>
      <c r="AB35" s="154"/>
      <c r="AC35" s="154"/>
      <c r="AD35" s="154"/>
      <c r="AE35" s="154"/>
    </row>
    <row r="36" spans="1:31" s="147" customFormat="1" ht="15" x14ac:dyDescent="0.25">
      <c r="A36" s="213" t="s">
        <v>17</v>
      </c>
      <c r="B36" s="36" t="s">
        <v>9</v>
      </c>
      <c r="C36" s="164" t="s">
        <v>576</v>
      </c>
      <c r="D36" s="39" t="s">
        <v>564</v>
      </c>
      <c r="E36" s="36" t="s">
        <v>12</v>
      </c>
      <c r="F36" s="7">
        <v>2418.3200000000002</v>
      </c>
      <c r="G36" s="142"/>
      <c r="H36" s="142"/>
      <c r="I36" s="153">
        <f t="shared" si="0"/>
        <v>0</v>
      </c>
      <c r="J36" s="153">
        <f t="shared" si="1"/>
        <v>0</v>
      </c>
      <c r="K36" s="153">
        <f t="shared" si="2"/>
        <v>0</v>
      </c>
      <c r="L36"/>
      <c r="M36" s="183"/>
      <c r="N36" s="181"/>
      <c r="O36" s="154"/>
      <c r="P36" s="154"/>
      <c r="Q36" s="154"/>
      <c r="R36" s="154"/>
      <c r="S36" s="154"/>
      <c r="T36" s="154"/>
      <c r="U36" s="154"/>
      <c r="V36" s="154"/>
      <c r="W36" s="154"/>
      <c r="X36" s="154"/>
      <c r="Y36" s="154"/>
      <c r="Z36" s="154"/>
      <c r="AA36" s="154"/>
      <c r="AB36" s="154"/>
      <c r="AC36" s="154"/>
      <c r="AD36" s="154"/>
      <c r="AE36" s="154"/>
    </row>
    <row r="37" spans="1:31" s="147" customFormat="1" ht="15" x14ac:dyDescent="0.25">
      <c r="A37" s="213"/>
      <c r="B37" s="36" t="s">
        <v>9</v>
      </c>
      <c r="C37" s="164" t="s">
        <v>576</v>
      </c>
      <c r="D37" s="39" t="s">
        <v>546</v>
      </c>
      <c r="E37" s="36" t="s">
        <v>12</v>
      </c>
      <c r="F37" s="7">
        <v>2977.12</v>
      </c>
      <c r="G37" s="142"/>
      <c r="H37" s="142"/>
      <c r="I37" s="153">
        <f t="shared" si="0"/>
        <v>0</v>
      </c>
      <c r="J37" s="153">
        <f t="shared" si="1"/>
        <v>0</v>
      </c>
      <c r="K37" s="153">
        <f t="shared" si="2"/>
        <v>0</v>
      </c>
      <c r="L37"/>
      <c r="M37" s="183"/>
      <c r="N37" s="181"/>
      <c r="O37" s="154"/>
      <c r="P37" s="154"/>
      <c r="Q37" s="154"/>
      <c r="R37" s="154"/>
      <c r="S37" s="154"/>
      <c r="T37" s="154"/>
      <c r="U37" s="154"/>
      <c r="V37" s="154"/>
      <c r="W37" s="154"/>
      <c r="X37" s="154"/>
      <c r="Y37" s="154"/>
      <c r="Z37" s="154"/>
      <c r="AA37" s="154"/>
      <c r="AB37" s="154"/>
      <c r="AC37" s="154"/>
      <c r="AD37" s="154"/>
      <c r="AE37" s="154"/>
    </row>
    <row r="38" spans="1:31" s="147" customFormat="1" ht="15" x14ac:dyDescent="0.25">
      <c r="A38" s="213"/>
      <c r="B38" s="36" t="s">
        <v>9</v>
      </c>
      <c r="C38" s="164" t="s">
        <v>576</v>
      </c>
      <c r="D38" s="39" t="s">
        <v>555</v>
      </c>
      <c r="E38" s="36" t="s">
        <v>12</v>
      </c>
      <c r="F38" s="7">
        <v>4235.93</v>
      </c>
      <c r="G38" s="142"/>
      <c r="H38" s="142"/>
      <c r="I38" s="153">
        <f t="shared" si="0"/>
        <v>0</v>
      </c>
      <c r="J38" s="153">
        <f t="shared" si="1"/>
        <v>0</v>
      </c>
      <c r="K38" s="153">
        <f t="shared" si="2"/>
        <v>0</v>
      </c>
      <c r="L38"/>
      <c r="M38" s="183"/>
      <c r="N38" s="181"/>
      <c r="O38" s="154"/>
      <c r="P38" s="154"/>
      <c r="Q38" s="154"/>
      <c r="R38" s="154"/>
      <c r="S38" s="154"/>
      <c r="T38" s="154"/>
      <c r="U38" s="154"/>
      <c r="V38" s="154"/>
      <c r="W38" s="154"/>
      <c r="X38" s="154"/>
      <c r="Y38" s="154"/>
      <c r="Z38" s="154"/>
      <c r="AA38" s="154"/>
      <c r="AB38" s="154"/>
      <c r="AC38" s="154"/>
      <c r="AD38" s="154"/>
      <c r="AE38" s="154"/>
    </row>
    <row r="39" spans="1:31" s="147" customFormat="1" ht="15" x14ac:dyDescent="0.25">
      <c r="A39" s="213" t="s">
        <v>18</v>
      </c>
      <c r="B39" s="36" t="s">
        <v>9</v>
      </c>
      <c r="C39" s="164" t="s">
        <v>576</v>
      </c>
      <c r="D39" s="39" t="s">
        <v>565</v>
      </c>
      <c r="E39" s="36" t="s">
        <v>12</v>
      </c>
      <c r="F39" s="7">
        <v>3267.6</v>
      </c>
      <c r="G39" s="142"/>
      <c r="H39" s="142"/>
      <c r="I39" s="153">
        <f t="shared" si="0"/>
        <v>0</v>
      </c>
      <c r="J39" s="153">
        <f t="shared" si="1"/>
        <v>0</v>
      </c>
      <c r="K39" s="153">
        <f t="shared" si="2"/>
        <v>0</v>
      </c>
      <c r="L39"/>
      <c r="M39" s="183"/>
      <c r="N39" s="181"/>
      <c r="O39" s="154"/>
      <c r="P39" s="154"/>
      <c r="Q39" s="154"/>
      <c r="R39" s="154"/>
      <c r="S39" s="154"/>
      <c r="T39" s="154"/>
      <c r="U39" s="154"/>
      <c r="V39" s="154"/>
      <c r="W39" s="154"/>
      <c r="X39" s="154"/>
      <c r="Y39" s="154"/>
      <c r="Z39" s="154"/>
      <c r="AA39" s="154"/>
      <c r="AB39" s="154"/>
      <c r="AC39" s="154"/>
      <c r="AD39" s="154"/>
      <c r="AE39" s="154"/>
    </row>
    <row r="40" spans="1:31" s="147" customFormat="1" ht="15" x14ac:dyDescent="0.25">
      <c r="A40" s="213"/>
      <c r="B40" s="36" t="s">
        <v>9</v>
      </c>
      <c r="C40" s="164" t="s">
        <v>576</v>
      </c>
      <c r="D40" s="39" t="s">
        <v>547</v>
      </c>
      <c r="E40" s="36" t="s">
        <v>12</v>
      </c>
      <c r="F40" s="7">
        <v>4177.6400000000003</v>
      </c>
      <c r="G40" s="142"/>
      <c r="H40" s="142"/>
      <c r="I40" s="153">
        <f t="shared" si="0"/>
        <v>0</v>
      </c>
      <c r="J40" s="153">
        <f t="shared" si="1"/>
        <v>0</v>
      </c>
      <c r="K40" s="153">
        <f t="shared" si="2"/>
        <v>0</v>
      </c>
      <c r="L40"/>
      <c r="M40" s="183"/>
      <c r="N40" s="181"/>
      <c r="O40" s="154"/>
      <c r="P40" s="154"/>
      <c r="Q40" s="154"/>
      <c r="R40" s="154"/>
      <c r="S40" s="154"/>
      <c r="T40" s="154"/>
      <c r="U40" s="154"/>
      <c r="V40" s="154"/>
      <c r="W40" s="154"/>
      <c r="X40" s="154"/>
      <c r="Y40" s="154"/>
      <c r="Z40" s="154"/>
      <c r="AA40" s="154"/>
      <c r="AB40" s="154"/>
      <c r="AC40" s="154"/>
      <c r="AD40" s="154"/>
      <c r="AE40" s="154"/>
    </row>
    <row r="41" spans="1:31" s="147" customFormat="1" ht="15" x14ac:dyDescent="0.25">
      <c r="A41" s="213"/>
      <c r="B41" s="36" t="s">
        <v>9</v>
      </c>
      <c r="C41" s="164" t="s">
        <v>576</v>
      </c>
      <c r="D41" s="39" t="s">
        <v>556</v>
      </c>
      <c r="E41" s="36" t="s">
        <v>12</v>
      </c>
      <c r="F41" s="7">
        <v>5769.77</v>
      </c>
      <c r="G41" s="142"/>
      <c r="H41" s="142"/>
      <c r="I41" s="153">
        <f t="shared" si="0"/>
        <v>0</v>
      </c>
      <c r="J41" s="153">
        <f t="shared" si="1"/>
        <v>0</v>
      </c>
      <c r="K41" s="153">
        <f t="shared" si="2"/>
        <v>0</v>
      </c>
      <c r="L41"/>
      <c r="M41" s="183"/>
      <c r="N41" s="181"/>
      <c r="O41" s="154"/>
      <c r="P41" s="154"/>
      <c r="Q41" s="154"/>
      <c r="R41" s="154"/>
      <c r="S41" s="154"/>
      <c r="T41" s="154"/>
      <c r="U41" s="154"/>
      <c r="V41" s="154"/>
      <c r="W41" s="154"/>
      <c r="X41" s="154"/>
      <c r="Y41" s="154"/>
      <c r="Z41" s="154"/>
      <c r="AA41" s="154"/>
      <c r="AB41" s="154"/>
      <c r="AC41" s="154"/>
      <c r="AD41" s="154"/>
      <c r="AE41" s="154"/>
    </row>
    <row r="42" spans="1:31" s="147" customFormat="1" ht="15" x14ac:dyDescent="0.25">
      <c r="A42" s="213" t="s">
        <v>385</v>
      </c>
      <c r="B42" s="36" t="s">
        <v>9</v>
      </c>
      <c r="C42" s="164" t="s">
        <v>576</v>
      </c>
      <c r="D42" s="39" t="s">
        <v>566</v>
      </c>
      <c r="E42" s="36" t="s">
        <v>12</v>
      </c>
      <c r="F42" s="7">
        <v>2005.41</v>
      </c>
      <c r="G42" s="142"/>
      <c r="H42" s="142"/>
      <c r="I42" s="153">
        <f t="shared" ref="I42:I73" si="4">IFERROR(
IF(DeliveryRoute="UU Build",$F$10:$F$126*$G$10:$G$126,
$F$10:$F$126*($G$10:$G$126+$H$10:$H$126)),
"!! ERROR !!")</f>
        <v>0</v>
      </c>
      <c r="J42" s="153">
        <f t="shared" ref="J42:J73" si="5">IFERROR(
IF(DeliveryRoute="UU Build","",
$F$10:$F$126*$H$10:$H$126),
"!! ERROR !!")</f>
        <v>0</v>
      </c>
      <c r="K42" s="153">
        <f t="shared" si="2"/>
        <v>0</v>
      </c>
      <c r="L42" s="54"/>
      <c r="M42" s="183"/>
      <c r="N42" s="181"/>
      <c r="O42" s="154"/>
      <c r="P42" s="154"/>
      <c r="Q42" s="154"/>
      <c r="R42" s="154"/>
      <c r="S42" s="154"/>
      <c r="T42" s="154"/>
      <c r="U42" s="154"/>
      <c r="V42" s="154"/>
      <c r="W42" s="154"/>
      <c r="X42" s="154"/>
      <c r="Y42" s="154"/>
      <c r="Z42" s="154"/>
      <c r="AA42" s="154"/>
      <c r="AB42" s="154"/>
      <c r="AC42" s="154"/>
      <c r="AD42" s="154"/>
      <c r="AE42" s="154"/>
    </row>
    <row r="43" spans="1:31" s="147" customFormat="1" ht="15" x14ac:dyDescent="0.25">
      <c r="A43" s="213"/>
      <c r="B43" s="36" t="s">
        <v>9</v>
      </c>
      <c r="C43" s="164" t="s">
        <v>576</v>
      </c>
      <c r="D43" s="39" t="s">
        <v>548</v>
      </c>
      <c r="E43" s="36" t="s">
        <v>12</v>
      </c>
      <c r="F43" s="7">
        <v>2420.5500000000002</v>
      </c>
      <c r="G43" s="142"/>
      <c r="H43" s="142"/>
      <c r="I43" s="153">
        <f t="shared" si="4"/>
        <v>0</v>
      </c>
      <c r="J43" s="153">
        <f t="shared" si="5"/>
        <v>0</v>
      </c>
      <c r="K43" s="153">
        <f t="shared" si="2"/>
        <v>0</v>
      </c>
      <c r="L43" s="54"/>
      <c r="M43" s="183"/>
      <c r="N43" s="181"/>
      <c r="O43" s="154"/>
      <c r="P43" s="154"/>
      <c r="Q43" s="154"/>
      <c r="R43" s="154"/>
      <c r="S43" s="154"/>
      <c r="T43" s="154"/>
      <c r="U43" s="154"/>
      <c r="V43" s="154"/>
      <c r="W43" s="154"/>
      <c r="X43" s="154"/>
      <c r="Y43" s="154"/>
      <c r="Z43" s="154"/>
      <c r="AA43" s="154"/>
      <c r="AB43" s="154"/>
      <c r="AC43" s="154"/>
      <c r="AD43" s="154"/>
      <c r="AE43" s="154"/>
    </row>
    <row r="44" spans="1:31" s="147" customFormat="1" ht="15" x14ac:dyDescent="0.25">
      <c r="A44" s="213"/>
      <c r="B44" s="36" t="s">
        <v>9</v>
      </c>
      <c r="C44" s="164" t="s">
        <v>576</v>
      </c>
      <c r="D44" s="39" t="s">
        <v>557</v>
      </c>
      <c r="E44" s="36" t="s">
        <v>12</v>
      </c>
      <c r="F44" s="7">
        <v>3610.3</v>
      </c>
      <c r="G44" s="142"/>
      <c r="H44" s="142"/>
      <c r="I44" s="153">
        <f t="shared" si="4"/>
        <v>0</v>
      </c>
      <c r="J44" s="153">
        <f t="shared" si="5"/>
        <v>0</v>
      </c>
      <c r="K44" s="153">
        <f t="shared" si="2"/>
        <v>0</v>
      </c>
      <c r="L44" s="54"/>
      <c r="M44" s="183"/>
      <c r="N44" s="181"/>
      <c r="O44" s="154"/>
      <c r="P44" s="154"/>
      <c r="Q44" s="154"/>
      <c r="R44" s="154"/>
      <c r="S44" s="154"/>
      <c r="T44" s="154"/>
      <c r="U44" s="154"/>
      <c r="V44" s="154"/>
      <c r="W44" s="154"/>
      <c r="X44" s="154"/>
      <c r="Y44" s="154"/>
      <c r="Z44" s="154"/>
      <c r="AA44" s="154"/>
      <c r="AB44" s="154"/>
      <c r="AC44" s="154"/>
      <c r="AD44" s="154"/>
      <c r="AE44" s="154"/>
    </row>
    <row r="45" spans="1:31" s="147" customFormat="1" ht="15" x14ac:dyDescent="0.25">
      <c r="A45" s="213" t="s">
        <v>69</v>
      </c>
      <c r="B45" s="36" t="s">
        <v>15</v>
      </c>
      <c r="C45" s="164" t="s">
        <v>577</v>
      </c>
      <c r="D45" s="39" t="s">
        <v>19</v>
      </c>
      <c r="E45" s="36" t="s">
        <v>20</v>
      </c>
      <c r="F45" s="7">
        <v>222.03</v>
      </c>
      <c r="G45" s="142"/>
      <c r="H45" s="142"/>
      <c r="I45" s="153">
        <f t="shared" si="4"/>
        <v>0</v>
      </c>
      <c r="J45" s="153">
        <f t="shared" si="5"/>
        <v>0</v>
      </c>
      <c r="K45" s="153">
        <f t="shared" si="2"/>
        <v>0</v>
      </c>
      <c r="L45"/>
      <c r="M45" s="183"/>
      <c r="N45" s="181"/>
      <c r="O45" s="154"/>
      <c r="P45" s="154"/>
      <c r="Q45" s="154"/>
      <c r="R45" s="154"/>
      <c r="S45" s="154"/>
      <c r="T45" s="154"/>
      <c r="U45" s="154"/>
      <c r="V45" s="154"/>
      <c r="W45" s="154"/>
      <c r="X45" s="154"/>
      <c r="Y45" s="154"/>
      <c r="Z45" s="154"/>
      <c r="AA45" s="154"/>
      <c r="AB45" s="154"/>
      <c r="AC45" s="154"/>
      <c r="AD45" s="154"/>
      <c r="AE45" s="154"/>
    </row>
    <row r="46" spans="1:31" s="147" customFormat="1" ht="15" x14ac:dyDescent="0.25">
      <c r="A46" s="213"/>
      <c r="B46" s="36" t="s">
        <v>15</v>
      </c>
      <c r="C46" s="164" t="s">
        <v>577</v>
      </c>
      <c r="D46" s="39" t="s">
        <v>530</v>
      </c>
      <c r="E46" s="36" t="s">
        <v>20</v>
      </c>
      <c r="F46" s="7">
        <v>264.45</v>
      </c>
      <c r="G46" s="142"/>
      <c r="H46" s="142"/>
      <c r="I46" s="153">
        <f t="shared" si="4"/>
        <v>0</v>
      </c>
      <c r="J46" s="153">
        <f t="shared" si="5"/>
        <v>0</v>
      </c>
      <c r="K46" s="153">
        <f t="shared" ref="K46:K76" si="6">F46*G46</f>
        <v>0</v>
      </c>
      <c r="L46"/>
      <c r="M46" s="183"/>
      <c r="N46" s="181"/>
      <c r="O46" s="154"/>
      <c r="P46" s="154"/>
      <c r="Q46" s="154"/>
      <c r="R46" s="154"/>
      <c r="S46" s="154"/>
      <c r="T46" s="154"/>
      <c r="U46" s="154"/>
      <c r="V46" s="154"/>
      <c r="W46" s="154"/>
      <c r="X46" s="154"/>
      <c r="Y46" s="154"/>
      <c r="Z46" s="154"/>
      <c r="AA46" s="154"/>
      <c r="AB46" s="154"/>
      <c r="AC46" s="154"/>
      <c r="AD46" s="154"/>
      <c r="AE46" s="154"/>
    </row>
    <row r="47" spans="1:31" s="147" customFormat="1" ht="15" x14ac:dyDescent="0.25">
      <c r="A47" s="213"/>
      <c r="B47" s="36" t="s">
        <v>15</v>
      </c>
      <c r="C47" s="164" t="s">
        <v>577</v>
      </c>
      <c r="D47" s="39" t="s">
        <v>520</v>
      </c>
      <c r="E47" s="36" t="s">
        <v>20</v>
      </c>
      <c r="F47" s="7">
        <v>406.1</v>
      </c>
      <c r="G47" s="142"/>
      <c r="H47" s="142"/>
      <c r="I47" s="153">
        <f t="shared" si="4"/>
        <v>0</v>
      </c>
      <c r="J47" s="153">
        <f t="shared" si="5"/>
        <v>0</v>
      </c>
      <c r="K47" s="153">
        <f t="shared" si="6"/>
        <v>0</v>
      </c>
      <c r="L47"/>
      <c r="M47" s="183"/>
      <c r="N47" s="181"/>
      <c r="O47" s="154"/>
      <c r="P47" s="154"/>
      <c r="Q47" s="154"/>
      <c r="R47" s="154"/>
      <c r="S47" s="154"/>
      <c r="T47" s="154"/>
      <c r="U47" s="154"/>
      <c r="V47" s="154"/>
      <c r="W47" s="154"/>
      <c r="X47" s="154"/>
      <c r="Y47" s="154"/>
      <c r="Z47" s="154"/>
      <c r="AA47" s="154"/>
      <c r="AB47" s="154"/>
      <c r="AC47" s="154"/>
      <c r="AD47" s="154"/>
      <c r="AE47" s="154"/>
    </row>
    <row r="48" spans="1:31" s="147" customFormat="1" ht="15" x14ac:dyDescent="0.25">
      <c r="A48" s="213" t="s">
        <v>70</v>
      </c>
      <c r="B48" s="36" t="s">
        <v>15</v>
      </c>
      <c r="C48" s="164" t="s">
        <v>577</v>
      </c>
      <c r="D48" s="39" t="s">
        <v>21</v>
      </c>
      <c r="E48" s="36" t="s">
        <v>20</v>
      </c>
      <c r="F48" s="7">
        <v>438.09</v>
      </c>
      <c r="G48" s="142"/>
      <c r="H48" s="142"/>
      <c r="I48" s="153">
        <f t="shared" si="4"/>
        <v>0</v>
      </c>
      <c r="J48" s="153">
        <f t="shared" si="5"/>
        <v>0</v>
      </c>
      <c r="K48" s="153">
        <f t="shared" si="6"/>
        <v>0</v>
      </c>
      <c r="L48"/>
      <c r="M48" s="183"/>
      <c r="N48" s="181"/>
      <c r="O48" s="154"/>
      <c r="P48" s="154"/>
      <c r="Q48" s="154"/>
      <c r="R48" s="154"/>
      <c r="S48" s="154"/>
      <c r="T48" s="154"/>
      <c r="U48" s="154"/>
      <c r="V48" s="154"/>
      <c r="W48" s="154"/>
      <c r="X48" s="154"/>
      <c r="Y48" s="154"/>
      <c r="Z48" s="154"/>
      <c r="AA48" s="154"/>
      <c r="AB48" s="154"/>
      <c r="AC48" s="154"/>
      <c r="AD48" s="154"/>
      <c r="AE48" s="154"/>
    </row>
    <row r="49" spans="1:31" s="147" customFormat="1" ht="15" x14ac:dyDescent="0.25">
      <c r="A49" s="213"/>
      <c r="B49" s="36" t="s">
        <v>15</v>
      </c>
      <c r="C49" s="164" t="s">
        <v>577</v>
      </c>
      <c r="D49" s="39" t="s">
        <v>531</v>
      </c>
      <c r="E49" s="36" t="s">
        <v>20</v>
      </c>
      <c r="F49" s="7">
        <v>562.86</v>
      </c>
      <c r="G49" s="142"/>
      <c r="H49" s="142"/>
      <c r="I49" s="153">
        <f t="shared" si="4"/>
        <v>0</v>
      </c>
      <c r="J49" s="153">
        <f t="shared" si="5"/>
        <v>0</v>
      </c>
      <c r="K49" s="153">
        <f t="shared" si="6"/>
        <v>0</v>
      </c>
      <c r="L49"/>
      <c r="M49" s="183"/>
      <c r="N49" s="181"/>
      <c r="O49" s="154"/>
      <c r="P49" s="154"/>
      <c r="Q49" s="154"/>
      <c r="R49" s="154"/>
      <c r="S49" s="154"/>
      <c r="T49" s="154"/>
      <c r="U49" s="154"/>
      <c r="V49" s="154"/>
      <c r="W49" s="154"/>
      <c r="X49" s="154"/>
      <c r="Y49" s="154"/>
      <c r="Z49" s="154"/>
      <c r="AA49" s="154"/>
      <c r="AB49" s="154"/>
      <c r="AC49" s="154"/>
      <c r="AD49" s="154"/>
      <c r="AE49" s="154"/>
    </row>
    <row r="50" spans="1:31" s="147" customFormat="1" ht="15" x14ac:dyDescent="0.25">
      <c r="A50" s="213"/>
      <c r="B50" s="36" t="s">
        <v>15</v>
      </c>
      <c r="C50" s="164" t="s">
        <v>577</v>
      </c>
      <c r="D50" s="39" t="s">
        <v>521</v>
      </c>
      <c r="E50" s="36" t="s">
        <v>20</v>
      </c>
      <c r="F50" s="7">
        <v>834.23</v>
      </c>
      <c r="G50" s="142"/>
      <c r="H50" s="142"/>
      <c r="I50" s="153">
        <f t="shared" si="4"/>
        <v>0</v>
      </c>
      <c r="J50" s="153">
        <f t="shared" si="5"/>
        <v>0</v>
      </c>
      <c r="K50" s="153">
        <f t="shared" si="6"/>
        <v>0</v>
      </c>
      <c r="L50"/>
      <c r="M50" s="183"/>
      <c r="N50" s="181"/>
      <c r="O50" s="154"/>
      <c r="P50" s="154"/>
      <c r="Q50" s="154"/>
      <c r="R50" s="154"/>
      <c r="S50" s="154"/>
      <c r="T50" s="154"/>
      <c r="U50" s="154"/>
      <c r="V50" s="154"/>
      <c r="W50" s="154"/>
      <c r="X50" s="154"/>
      <c r="Y50" s="154"/>
      <c r="Z50" s="154"/>
      <c r="AA50" s="154"/>
      <c r="AB50" s="154"/>
      <c r="AC50" s="154"/>
      <c r="AD50" s="154"/>
      <c r="AE50" s="154"/>
    </row>
    <row r="51" spans="1:31" s="147" customFormat="1" ht="15" x14ac:dyDescent="0.25">
      <c r="A51" s="213" t="s">
        <v>71</v>
      </c>
      <c r="B51" s="36" t="s">
        <v>15</v>
      </c>
      <c r="C51" s="164" t="s">
        <v>577</v>
      </c>
      <c r="D51" s="39" t="s">
        <v>22</v>
      </c>
      <c r="E51" s="36" t="s">
        <v>20</v>
      </c>
      <c r="F51" s="7">
        <v>371.2</v>
      </c>
      <c r="G51" s="142"/>
      <c r="H51" s="142"/>
      <c r="I51" s="153">
        <f t="shared" si="4"/>
        <v>0</v>
      </c>
      <c r="J51" s="153">
        <f t="shared" si="5"/>
        <v>0</v>
      </c>
      <c r="K51" s="153">
        <f t="shared" si="6"/>
        <v>0</v>
      </c>
      <c r="L51"/>
      <c r="M51" s="183"/>
      <c r="N51" s="181"/>
      <c r="O51" s="154"/>
      <c r="P51" s="154"/>
      <c r="Q51" s="154"/>
      <c r="R51" s="154"/>
      <c r="S51" s="154"/>
      <c r="T51" s="154"/>
      <c r="U51" s="154"/>
      <c r="V51" s="154"/>
      <c r="W51" s="154"/>
      <c r="X51" s="154"/>
      <c r="Y51" s="154"/>
      <c r="Z51" s="154"/>
      <c r="AA51" s="154"/>
      <c r="AB51" s="154"/>
      <c r="AC51" s="154"/>
      <c r="AD51" s="154"/>
      <c r="AE51" s="154"/>
    </row>
    <row r="52" spans="1:31" s="147" customFormat="1" ht="15" x14ac:dyDescent="0.25">
      <c r="A52" s="213"/>
      <c r="B52" s="36" t="s">
        <v>15</v>
      </c>
      <c r="C52" s="164" t="s">
        <v>577</v>
      </c>
      <c r="D52" s="39" t="s">
        <v>532</v>
      </c>
      <c r="E52" s="36" t="s">
        <v>20</v>
      </c>
      <c r="F52" s="7">
        <v>448.48</v>
      </c>
      <c r="G52" s="142"/>
      <c r="H52" s="142"/>
      <c r="I52" s="153">
        <f t="shared" si="4"/>
        <v>0</v>
      </c>
      <c r="J52" s="153">
        <f t="shared" si="5"/>
        <v>0</v>
      </c>
      <c r="K52" s="153">
        <f t="shared" si="6"/>
        <v>0</v>
      </c>
      <c r="L52"/>
      <c r="M52" s="183"/>
      <c r="N52" s="181"/>
      <c r="O52" s="154"/>
      <c r="P52" s="154"/>
      <c r="Q52" s="154"/>
      <c r="R52" s="154"/>
      <c r="S52" s="154"/>
      <c r="T52" s="154"/>
      <c r="U52" s="154"/>
      <c r="V52" s="154"/>
      <c r="W52" s="154"/>
      <c r="X52" s="154"/>
      <c r="Y52" s="154"/>
      <c r="Z52" s="154"/>
      <c r="AA52" s="154"/>
      <c r="AB52" s="154"/>
      <c r="AC52" s="154"/>
      <c r="AD52" s="154"/>
      <c r="AE52" s="154"/>
    </row>
    <row r="53" spans="1:31" s="147" customFormat="1" ht="15" x14ac:dyDescent="0.25">
      <c r="A53" s="213"/>
      <c r="B53" s="36" t="s">
        <v>15</v>
      </c>
      <c r="C53" s="164" t="s">
        <v>577</v>
      </c>
      <c r="D53" s="39" t="s">
        <v>522</v>
      </c>
      <c r="E53" s="36" t="s">
        <v>20</v>
      </c>
      <c r="F53" s="7">
        <v>624.64</v>
      </c>
      <c r="G53" s="142"/>
      <c r="H53" s="142"/>
      <c r="I53" s="153">
        <f t="shared" si="4"/>
        <v>0</v>
      </c>
      <c r="J53" s="153">
        <f t="shared" si="5"/>
        <v>0</v>
      </c>
      <c r="K53" s="153">
        <f t="shared" si="6"/>
        <v>0</v>
      </c>
      <c r="L53"/>
      <c r="M53" s="183"/>
      <c r="N53" s="181"/>
      <c r="O53" s="154"/>
      <c r="P53" s="154"/>
      <c r="Q53" s="154"/>
      <c r="R53" s="154"/>
      <c r="S53" s="154"/>
      <c r="T53" s="154"/>
      <c r="U53" s="154"/>
      <c r="V53" s="154"/>
      <c r="W53" s="154"/>
      <c r="X53" s="154"/>
      <c r="Y53" s="154"/>
      <c r="Z53" s="154"/>
      <c r="AA53" s="154"/>
      <c r="AB53" s="154"/>
      <c r="AC53" s="154"/>
      <c r="AD53" s="154"/>
      <c r="AE53" s="154"/>
    </row>
    <row r="54" spans="1:31" s="147" customFormat="1" ht="15" x14ac:dyDescent="0.25">
      <c r="A54" s="213" t="s">
        <v>72</v>
      </c>
      <c r="B54" s="36" t="s">
        <v>15</v>
      </c>
      <c r="C54" s="164" t="s">
        <v>577</v>
      </c>
      <c r="D54" s="39" t="s">
        <v>23</v>
      </c>
      <c r="E54" s="36" t="s">
        <v>20</v>
      </c>
      <c r="F54" s="7">
        <v>132.1</v>
      </c>
      <c r="G54" s="142"/>
      <c r="H54" s="142"/>
      <c r="I54" s="153">
        <f t="shared" si="4"/>
        <v>0</v>
      </c>
      <c r="J54" s="153">
        <f t="shared" si="5"/>
        <v>0</v>
      </c>
      <c r="K54" s="153">
        <f t="shared" si="6"/>
        <v>0</v>
      </c>
      <c r="L54"/>
      <c r="M54" s="183"/>
      <c r="N54" s="181"/>
      <c r="O54" s="154"/>
      <c r="P54" s="154"/>
      <c r="Q54" s="154"/>
      <c r="R54" s="154"/>
      <c r="S54" s="154"/>
      <c r="T54" s="154"/>
      <c r="U54" s="154"/>
      <c r="V54" s="154"/>
      <c r="W54" s="154"/>
      <c r="X54" s="154"/>
      <c r="Y54" s="154"/>
      <c r="Z54" s="154"/>
      <c r="AA54" s="154"/>
      <c r="AB54" s="154"/>
      <c r="AC54" s="154"/>
      <c r="AD54" s="154"/>
      <c r="AE54" s="154"/>
    </row>
    <row r="55" spans="1:31" s="147" customFormat="1" ht="15" x14ac:dyDescent="0.25">
      <c r="A55" s="213"/>
      <c r="B55" s="36" t="s">
        <v>15</v>
      </c>
      <c r="C55" s="164" t="s">
        <v>577</v>
      </c>
      <c r="D55" s="39" t="s">
        <v>533</v>
      </c>
      <c r="E55" s="36" t="s">
        <v>20</v>
      </c>
      <c r="F55" s="7">
        <v>157.85</v>
      </c>
      <c r="G55" s="142"/>
      <c r="H55" s="142"/>
      <c r="I55" s="153">
        <f t="shared" si="4"/>
        <v>0</v>
      </c>
      <c r="J55" s="153">
        <f t="shared" si="5"/>
        <v>0</v>
      </c>
      <c r="K55" s="153">
        <f t="shared" si="6"/>
        <v>0</v>
      </c>
      <c r="L55"/>
      <c r="M55" s="183"/>
      <c r="N55" s="181"/>
      <c r="O55" s="154"/>
      <c r="P55" s="154"/>
      <c r="Q55" s="154"/>
      <c r="R55" s="154"/>
      <c r="S55" s="154"/>
      <c r="T55" s="154"/>
      <c r="U55" s="154"/>
      <c r="V55" s="154"/>
      <c r="W55" s="154"/>
      <c r="X55" s="154"/>
      <c r="Y55" s="154"/>
      <c r="Z55" s="154"/>
      <c r="AA55" s="154"/>
      <c r="AB55" s="154"/>
      <c r="AC55" s="154"/>
      <c r="AD55" s="154"/>
      <c r="AE55" s="154"/>
    </row>
    <row r="56" spans="1:31" s="147" customFormat="1" ht="15" x14ac:dyDescent="0.25">
      <c r="A56" s="213"/>
      <c r="B56" s="36" t="s">
        <v>15</v>
      </c>
      <c r="C56" s="164" t="s">
        <v>577</v>
      </c>
      <c r="D56" s="39" t="s">
        <v>523</v>
      </c>
      <c r="E56" s="36" t="s">
        <v>20</v>
      </c>
      <c r="F56" s="7">
        <v>296.88</v>
      </c>
      <c r="G56" s="142"/>
      <c r="H56" s="142"/>
      <c r="I56" s="153">
        <f t="shared" si="4"/>
        <v>0</v>
      </c>
      <c r="J56" s="153">
        <f t="shared" si="5"/>
        <v>0</v>
      </c>
      <c r="K56" s="153">
        <f t="shared" si="6"/>
        <v>0</v>
      </c>
      <c r="L56"/>
      <c r="M56" s="183"/>
      <c r="N56" s="181"/>
      <c r="O56" s="154"/>
      <c r="P56" s="154"/>
      <c r="Q56" s="154"/>
      <c r="R56" s="154"/>
      <c r="S56" s="154"/>
      <c r="T56" s="154"/>
      <c r="U56" s="154"/>
      <c r="V56" s="154"/>
      <c r="W56" s="154"/>
      <c r="X56" s="154"/>
      <c r="Y56" s="154"/>
      <c r="Z56" s="154"/>
      <c r="AA56" s="154"/>
      <c r="AB56" s="154"/>
      <c r="AC56" s="154"/>
      <c r="AD56" s="154"/>
      <c r="AE56" s="154"/>
    </row>
    <row r="57" spans="1:31" s="147" customFormat="1" ht="15" x14ac:dyDescent="0.25">
      <c r="A57" s="213" t="s">
        <v>85</v>
      </c>
      <c r="B57" s="36" t="s">
        <v>15</v>
      </c>
      <c r="C57" s="164" t="s">
        <v>577</v>
      </c>
      <c r="D57" s="155" t="s">
        <v>83</v>
      </c>
      <c r="E57" s="36" t="s">
        <v>20</v>
      </c>
      <c r="F57" s="7">
        <v>282.33999999999997</v>
      </c>
      <c r="G57" s="142"/>
      <c r="H57" s="142"/>
      <c r="I57" s="153">
        <f t="shared" si="4"/>
        <v>0</v>
      </c>
      <c r="J57" s="153">
        <f t="shared" si="5"/>
        <v>0</v>
      </c>
      <c r="K57" s="153">
        <f t="shared" si="6"/>
        <v>0</v>
      </c>
      <c r="L57"/>
      <c r="M57" s="183"/>
      <c r="N57" s="181"/>
      <c r="O57" s="154"/>
      <c r="P57" s="154"/>
      <c r="Q57" s="154"/>
      <c r="R57" s="154"/>
      <c r="S57" s="154"/>
      <c r="T57" s="154"/>
      <c r="U57" s="154"/>
      <c r="V57" s="154"/>
      <c r="W57" s="154"/>
      <c r="X57" s="154"/>
      <c r="Y57" s="154"/>
      <c r="Z57" s="154"/>
      <c r="AA57" s="154"/>
      <c r="AB57" s="154"/>
      <c r="AC57" s="154"/>
      <c r="AD57" s="154"/>
      <c r="AE57" s="154"/>
    </row>
    <row r="58" spans="1:31" s="147" customFormat="1" ht="15" x14ac:dyDescent="0.25">
      <c r="A58" s="213"/>
      <c r="B58" s="36" t="s">
        <v>15</v>
      </c>
      <c r="C58" s="164" t="s">
        <v>577</v>
      </c>
      <c r="D58" s="155" t="s">
        <v>534</v>
      </c>
      <c r="E58" s="36" t="s">
        <v>20</v>
      </c>
      <c r="F58" s="7">
        <v>335.52</v>
      </c>
      <c r="G58" s="142"/>
      <c r="H58" s="142"/>
      <c r="I58" s="153">
        <f t="shared" si="4"/>
        <v>0</v>
      </c>
      <c r="J58" s="153">
        <f t="shared" si="5"/>
        <v>0</v>
      </c>
      <c r="K58" s="153">
        <f t="shared" si="6"/>
        <v>0</v>
      </c>
      <c r="L58"/>
      <c r="M58" s="183"/>
      <c r="N58" s="181"/>
      <c r="O58" s="154"/>
      <c r="P58" s="154"/>
      <c r="Q58" s="154"/>
      <c r="R58" s="154"/>
      <c r="S58" s="154"/>
      <c r="T58" s="154"/>
      <c r="U58" s="154"/>
      <c r="V58" s="154"/>
      <c r="W58" s="154"/>
      <c r="X58" s="154"/>
      <c r="Y58" s="154"/>
      <c r="Z58" s="154"/>
      <c r="AA58" s="154"/>
      <c r="AB58" s="154"/>
      <c r="AC58" s="154"/>
      <c r="AD58" s="154"/>
      <c r="AE58" s="154"/>
    </row>
    <row r="59" spans="1:31" s="147" customFormat="1" ht="15" x14ac:dyDescent="0.25">
      <c r="A59" s="213"/>
      <c r="B59" s="36" t="s">
        <v>15</v>
      </c>
      <c r="C59" s="164" t="s">
        <v>577</v>
      </c>
      <c r="D59" s="155" t="s">
        <v>524</v>
      </c>
      <c r="E59" s="36" t="s">
        <v>20</v>
      </c>
      <c r="F59" s="7">
        <v>517.41999999999996</v>
      </c>
      <c r="G59" s="142"/>
      <c r="H59" s="142"/>
      <c r="I59" s="153">
        <f t="shared" si="4"/>
        <v>0</v>
      </c>
      <c r="J59" s="153">
        <f t="shared" si="5"/>
        <v>0</v>
      </c>
      <c r="K59" s="153">
        <f t="shared" si="6"/>
        <v>0</v>
      </c>
      <c r="L59"/>
      <c r="M59" s="183"/>
      <c r="N59" s="181"/>
      <c r="O59" s="154"/>
      <c r="P59" s="154"/>
      <c r="Q59" s="154"/>
      <c r="R59" s="154"/>
      <c r="S59" s="154"/>
      <c r="T59" s="154"/>
      <c r="U59" s="154"/>
      <c r="V59" s="154"/>
      <c r="W59" s="154"/>
      <c r="X59" s="154"/>
      <c r="Y59" s="154"/>
      <c r="Z59" s="154"/>
      <c r="AA59" s="154"/>
      <c r="AB59" s="154"/>
      <c r="AC59" s="154"/>
      <c r="AD59" s="154"/>
      <c r="AE59" s="154"/>
    </row>
    <row r="60" spans="1:31" s="147" customFormat="1" ht="15" x14ac:dyDescent="0.25">
      <c r="A60" s="213" t="s">
        <v>73</v>
      </c>
      <c r="B60" s="36" t="s">
        <v>15</v>
      </c>
      <c r="C60" s="164" t="s">
        <v>577</v>
      </c>
      <c r="D60" s="39" t="s">
        <v>24</v>
      </c>
      <c r="E60" s="36" t="s">
        <v>20</v>
      </c>
      <c r="F60" s="7">
        <v>248.4</v>
      </c>
      <c r="G60" s="142"/>
      <c r="H60" s="142"/>
      <c r="I60" s="153">
        <f t="shared" si="4"/>
        <v>0</v>
      </c>
      <c r="J60" s="153">
        <f t="shared" si="5"/>
        <v>0</v>
      </c>
      <c r="K60" s="153">
        <f t="shared" si="6"/>
        <v>0</v>
      </c>
      <c r="L60"/>
      <c r="M60" s="183"/>
      <c r="N60" s="181"/>
      <c r="O60" s="154"/>
      <c r="P60" s="154"/>
      <c r="Q60" s="154"/>
      <c r="R60" s="154"/>
      <c r="S60" s="154"/>
      <c r="T60" s="154"/>
      <c r="U60" s="154"/>
      <c r="V60" s="154"/>
      <c r="W60" s="154"/>
      <c r="X60" s="154"/>
      <c r="Y60" s="154"/>
      <c r="Z60" s="154"/>
      <c r="AA60" s="154"/>
      <c r="AB60" s="154"/>
      <c r="AC60" s="154"/>
      <c r="AD60" s="154"/>
      <c r="AE60" s="154"/>
    </row>
    <row r="61" spans="1:31" s="147" customFormat="1" ht="15" x14ac:dyDescent="0.25">
      <c r="A61" s="213"/>
      <c r="B61" s="36" t="s">
        <v>15</v>
      </c>
      <c r="C61" s="164" t="s">
        <v>577</v>
      </c>
      <c r="D61" s="39" t="s">
        <v>535</v>
      </c>
      <c r="E61" s="36" t="s">
        <v>20</v>
      </c>
      <c r="F61" s="7">
        <v>342.1</v>
      </c>
      <c r="G61" s="142"/>
      <c r="H61" s="142"/>
      <c r="I61" s="153">
        <f t="shared" si="4"/>
        <v>0</v>
      </c>
      <c r="J61" s="153">
        <f t="shared" si="5"/>
        <v>0</v>
      </c>
      <c r="K61" s="153">
        <f t="shared" si="6"/>
        <v>0</v>
      </c>
      <c r="L61"/>
      <c r="M61" s="183"/>
      <c r="N61" s="181"/>
      <c r="O61" s="154"/>
      <c r="P61" s="154"/>
      <c r="Q61" s="154"/>
      <c r="R61" s="154"/>
      <c r="S61" s="154"/>
      <c r="T61" s="154"/>
      <c r="U61" s="154"/>
      <c r="V61" s="154"/>
      <c r="W61" s="154"/>
      <c r="X61" s="154"/>
      <c r="Y61" s="154"/>
      <c r="Z61" s="154"/>
      <c r="AA61" s="154"/>
      <c r="AB61" s="154"/>
      <c r="AC61" s="154"/>
      <c r="AD61" s="154"/>
      <c r="AE61" s="154"/>
    </row>
    <row r="62" spans="1:31" s="147" customFormat="1" ht="15" x14ac:dyDescent="0.25">
      <c r="A62" s="213"/>
      <c r="B62" s="36" t="s">
        <v>15</v>
      </c>
      <c r="C62" s="164" t="s">
        <v>577</v>
      </c>
      <c r="D62" s="39" t="s">
        <v>525</v>
      </c>
      <c r="E62" s="36" t="s">
        <v>20</v>
      </c>
      <c r="F62" s="7">
        <v>712.23</v>
      </c>
      <c r="G62" s="142"/>
      <c r="H62" s="142"/>
      <c r="I62" s="153">
        <f t="shared" si="4"/>
        <v>0</v>
      </c>
      <c r="J62" s="153">
        <f t="shared" si="5"/>
        <v>0</v>
      </c>
      <c r="K62" s="153">
        <f t="shared" si="6"/>
        <v>0</v>
      </c>
      <c r="L62"/>
      <c r="M62" s="183"/>
      <c r="N62" s="181"/>
      <c r="O62" s="154"/>
      <c r="P62" s="154"/>
      <c r="Q62" s="154"/>
      <c r="R62" s="154"/>
      <c r="S62" s="154"/>
      <c r="T62" s="154"/>
      <c r="U62" s="154"/>
      <c r="V62" s="154"/>
      <c r="W62" s="154"/>
      <c r="X62" s="154"/>
      <c r="Y62" s="154"/>
      <c r="Z62" s="154"/>
      <c r="AA62" s="154"/>
      <c r="AB62" s="154"/>
      <c r="AC62" s="154"/>
      <c r="AD62" s="154"/>
      <c r="AE62" s="154"/>
    </row>
    <row r="63" spans="1:31" s="147" customFormat="1" ht="15" x14ac:dyDescent="0.25">
      <c r="A63" s="213" t="s">
        <v>74</v>
      </c>
      <c r="B63" s="36" t="s">
        <v>15</v>
      </c>
      <c r="C63" s="164" t="s">
        <v>577</v>
      </c>
      <c r="D63" s="39" t="s">
        <v>25</v>
      </c>
      <c r="E63" s="36" t="s">
        <v>20</v>
      </c>
      <c r="F63" s="7">
        <v>483.02</v>
      </c>
      <c r="G63" s="142"/>
      <c r="H63" s="142"/>
      <c r="I63" s="153">
        <f t="shared" si="4"/>
        <v>0</v>
      </c>
      <c r="J63" s="153">
        <f t="shared" si="5"/>
        <v>0</v>
      </c>
      <c r="K63" s="153">
        <f t="shared" si="6"/>
        <v>0</v>
      </c>
      <c r="L63"/>
      <c r="M63" s="183"/>
      <c r="N63" s="181"/>
      <c r="O63" s="154"/>
      <c r="P63" s="154"/>
      <c r="Q63" s="154"/>
      <c r="R63" s="154"/>
      <c r="S63" s="154"/>
      <c r="T63" s="154"/>
      <c r="U63" s="154"/>
      <c r="V63" s="154"/>
      <c r="W63" s="154"/>
      <c r="X63" s="154"/>
      <c r="Y63" s="154"/>
      <c r="Z63" s="154"/>
      <c r="AA63" s="154"/>
      <c r="AB63" s="154"/>
      <c r="AC63" s="154"/>
      <c r="AD63" s="154"/>
      <c r="AE63" s="154"/>
    </row>
    <row r="64" spans="1:31" s="147" customFormat="1" ht="15" x14ac:dyDescent="0.25">
      <c r="A64" s="213"/>
      <c r="B64" s="36" t="s">
        <v>15</v>
      </c>
      <c r="C64" s="164" t="s">
        <v>577</v>
      </c>
      <c r="D64" s="39" t="s">
        <v>536</v>
      </c>
      <c r="E64" s="36" t="s">
        <v>20</v>
      </c>
      <c r="F64" s="7">
        <v>641.72</v>
      </c>
      <c r="G64" s="142"/>
      <c r="H64" s="142"/>
      <c r="I64" s="153">
        <f t="shared" si="4"/>
        <v>0</v>
      </c>
      <c r="J64" s="153">
        <f t="shared" si="5"/>
        <v>0</v>
      </c>
      <c r="K64" s="153">
        <f t="shared" si="6"/>
        <v>0</v>
      </c>
      <c r="L64"/>
      <c r="M64" s="183"/>
      <c r="N64" s="181"/>
      <c r="O64" s="154"/>
      <c r="P64" s="154"/>
      <c r="Q64" s="154"/>
      <c r="R64" s="154"/>
      <c r="S64" s="154"/>
      <c r="T64" s="154"/>
      <c r="U64" s="154"/>
      <c r="V64" s="154"/>
      <c r="W64" s="154"/>
      <c r="X64" s="154"/>
      <c r="Y64" s="154"/>
      <c r="Z64" s="154"/>
      <c r="AA64" s="154"/>
      <c r="AB64" s="154"/>
      <c r="AC64" s="154"/>
      <c r="AD64" s="154"/>
      <c r="AE64" s="154"/>
    </row>
    <row r="65" spans="1:31" s="147" customFormat="1" ht="15" x14ac:dyDescent="0.25">
      <c r="A65" s="213"/>
      <c r="B65" s="36" t="s">
        <v>15</v>
      </c>
      <c r="C65" s="164" t="s">
        <v>577</v>
      </c>
      <c r="D65" s="39" t="s">
        <v>526</v>
      </c>
      <c r="E65" s="36" t="s">
        <v>20</v>
      </c>
      <c r="F65" s="7">
        <v>1140.0999999999999</v>
      </c>
      <c r="G65" s="142"/>
      <c r="H65" s="142"/>
      <c r="I65" s="153">
        <f t="shared" si="4"/>
        <v>0</v>
      </c>
      <c r="J65" s="153">
        <f t="shared" si="5"/>
        <v>0</v>
      </c>
      <c r="K65" s="153">
        <f t="shared" si="6"/>
        <v>0</v>
      </c>
      <c r="L65"/>
      <c r="M65" s="183"/>
      <c r="N65" s="181"/>
      <c r="O65" s="154"/>
      <c r="P65" s="154"/>
      <c r="Q65" s="154"/>
      <c r="R65" s="154"/>
      <c r="S65" s="154"/>
      <c r="T65" s="154"/>
      <c r="U65" s="154"/>
      <c r="V65" s="154"/>
      <c r="W65" s="154"/>
      <c r="X65" s="154"/>
      <c r="Y65" s="154"/>
      <c r="Z65" s="154"/>
      <c r="AA65" s="154"/>
      <c r="AB65" s="154"/>
      <c r="AC65" s="154"/>
      <c r="AD65" s="154"/>
      <c r="AE65" s="154"/>
    </row>
    <row r="66" spans="1:31" s="147" customFormat="1" ht="15" x14ac:dyDescent="0.25">
      <c r="A66" s="213" t="s">
        <v>75</v>
      </c>
      <c r="B66" s="36" t="s">
        <v>15</v>
      </c>
      <c r="C66" s="164" t="s">
        <v>577</v>
      </c>
      <c r="D66" s="39" t="s">
        <v>26</v>
      </c>
      <c r="E66" s="36" t="s">
        <v>20</v>
      </c>
      <c r="F66" s="7">
        <v>418.59</v>
      </c>
      <c r="G66" s="142"/>
      <c r="H66" s="142"/>
      <c r="I66" s="153">
        <f t="shared" si="4"/>
        <v>0</v>
      </c>
      <c r="J66" s="153">
        <f t="shared" si="5"/>
        <v>0</v>
      </c>
      <c r="K66" s="153">
        <f t="shared" si="6"/>
        <v>0</v>
      </c>
      <c r="L66"/>
      <c r="M66" s="183"/>
      <c r="N66" s="181"/>
      <c r="O66" s="154"/>
      <c r="P66" s="154"/>
      <c r="Q66" s="154"/>
      <c r="R66" s="154"/>
      <c r="S66" s="154"/>
      <c r="T66" s="154"/>
      <c r="U66" s="154"/>
      <c r="V66" s="154"/>
      <c r="W66" s="154"/>
      <c r="X66" s="154"/>
      <c r="Y66" s="154"/>
      <c r="Z66" s="154"/>
      <c r="AA66" s="154"/>
      <c r="AB66" s="154"/>
      <c r="AC66" s="154"/>
      <c r="AD66" s="154"/>
      <c r="AE66" s="154"/>
    </row>
    <row r="67" spans="1:31" s="147" customFormat="1" ht="15" x14ac:dyDescent="0.25">
      <c r="A67" s="213"/>
      <c r="B67" s="36" t="s">
        <v>15</v>
      </c>
      <c r="C67" s="164" t="s">
        <v>577</v>
      </c>
      <c r="D67" s="39" t="s">
        <v>537</v>
      </c>
      <c r="E67" s="36" t="s">
        <v>20</v>
      </c>
      <c r="F67" s="7">
        <v>542.88</v>
      </c>
      <c r="G67" s="142"/>
      <c r="H67" s="142"/>
      <c r="I67" s="153">
        <f t="shared" si="4"/>
        <v>0</v>
      </c>
      <c r="J67" s="153">
        <f t="shared" si="5"/>
        <v>0</v>
      </c>
      <c r="K67" s="153">
        <f t="shared" si="6"/>
        <v>0</v>
      </c>
      <c r="L67"/>
      <c r="M67" s="183"/>
      <c r="N67" s="181"/>
      <c r="O67" s="154"/>
      <c r="P67" s="154"/>
      <c r="Q67" s="154"/>
      <c r="R67" s="154"/>
      <c r="S67" s="154"/>
      <c r="T67" s="154"/>
      <c r="U67" s="154"/>
      <c r="V67" s="154"/>
      <c r="W67" s="154"/>
      <c r="X67" s="154"/>
      <c r="Y67" s="154"/>
      <c r="Z67" s="154"/>
      <c r="AA67" s="154"/>
      <c r="AB67" s="154"/>
      <c r="AC67" s="154"/>
      <c r="AD67" s="154"/>
      <c r="AE67" s="154"/>
    </row>
    <row r="68" spans="1:31" s="147" customFormat="1" ht="15" x14ac:dyDescent="0.25">
      <c r="A68" s="213"/>
      <c r="B68" s="36" t="s">
        <v>15</v>
      </c>
      <c r="C68" s="164" t="s">
        <v>577</v>
      </c>
      <c r="D68" s="39" t="s">
        <v>527</v>
      </c>
      <c r="E68" s="36" t="s">
        <v>20</v>
      </c>
      <c r="F68" s="7">
        <v>1019.13</v>
      </c>
      <c r="G68" s="142"/>
      <c r="H68" s="142"/>
      <c r="I68" s="153">
        <f t="shared" si="4"/>
        <v>0</v>
      </c>
      <c r="J68" s="153">
        <f t="shared" si="5"/>
        <v>0</v>
      </c>
      <c r="K68" s="153">
        <f t="shared" si="6"/>
        <v>0</v>
      </c>
      <c r="L68"/>
      <c r="M68" s="183"/>
      <c r="N68" s="181"/>
      <c r="O68" s="154"/>
      <c r="P68" s="154"/>
      <c r="Q68" s="154"/>
      <c r="R68" s="154"/>
      <c r="S68" s="154"/>
      <c r="T68" s="154"/>
      <c r="U68" s="154"/>
      <c r="V68" s="154"/>
      <c r="W68" s="154"/>
      <c r="X68" s="154"/>
      <c r="Y68" s="154"/>
      <c r="Z68" s="154"/>
      <c r="AA68" s="154"/>
      <c r="AB68" s="154"/>
      <c r="AC68" s="154"/>
      <c r="AD68" s="154"/>
      <c r="AE68" s="154"/>
    </row>
    <row r="69" spans="1:31" s="147" customFormat="1" ht="15" x14ac:dyDescent="0.25">
      <c r="A69" s="213" t="s">
        <v>76</v>
      </c>
      <c r="B69" s="36" t="s">
        <v>15</v>
      </c>
      <c r="C69" s="164" t="s">
        <v>577</v>
      </c>
      <c r="D69" s="39" t="s">
        <v>27</v>
      </c>
      <c r="E69" s="36" t="s">
        <v>20</v>
      </c>
      <c r="F69" s="7">
        <v>164.31</v>
      </c>
      <c r="G69" s="142"/>
      <c r="H69" s="142"/>
      <c r="I69" s="153">
        <f t="shared" si="4"/>
        <v>0</v>
      </c>
      <c r="J69" s="153">
        <f t="shared" si="5"/>
        <v>0</v>
      </c>
      <c r="K69" s="153">
        <f t="shared" si="6"/>
        <v>0</v>
      </c>
      <c r="L69"/>
      <c r="M69" s="183"/>
      <c r="N69" s="181"/>
      <c r="O69" s="154"/>
      <c r="P69" s="154"/>
      <c r="Q69" s="154"/>
      <c r="R69" s="154"/>
      <c r="S69" s="154"/>
      <c r="T69" s="154"/>
      <c r="U69" s="154"/>
      <c r="V69" s="154"/>
      <c r="W69" s="154"/>
      <c r="X69" s="154"/>
      <c r="Y69" s="154"/>
      <c r="Z69" s="154"/>
      <c r="AA69" s="154"/>
      <c r="AB69" s="154"/>
      <c r="AC69" s="154"/>
      <c r="AD69" s="154"/>
      <c r="AE69" s="154"/>
    </row>
    <row r="70" spans="1:31" s="147" customFormat="1" ht="15" x14ac:dyDescent="0.25">
      <c r="A70" s="213"/>
      <c r="B70" s="36" t="s">
        <v>15</v>
      </c>
      <c r="C70" s="164" t="s">
        <v>577</v>
      </c>
      <c r="D70" s="39" t="s">
        <v>538</v>
      </c>
      <c r="E70" s="36" t="s">
        <v>20</v>
      </c>
      <c r="F70" s="7">
        <v>251.02</v>
      </c>
      <c r="G70" s="142"/>
      <c r="H70" s="142"/>
      <c r="I70" s="153">
        <f t="shared" si="4"/>
        <v>0</v>
      </c>
      <c r="J70" s="153">
        <f t="shared" si="5"/>
        <v>0</v>
      </c>
      <c r="K70" s="153">
        <f t="shared" si="6"/>
        <v>0</v>
      </c>
      <c r="L70"/>
      <c r="M70" s="183"/>
      <c r="N70" s="181"/>
      <c r="O70" s="154"/>
      <c r="P70" s="154"/>
      <c r="Q70" s="154"/>
      <c r="R70" s="154"/>
      <c r="S70" s="154"/>
      <c r="T70" s="154"/>
      <c r="U70" s="154"/>
      <c r="V70" s="154"/>
      <c r="W70" s="154"/>
      <c r="X70" s="154"/>
      <c r="Y70" s="154"/>
      <c r="Z70" s="154"/>
      <c r="AA70" s="154"/>
      <c r="AB70" s="154"/>
      <c r="AC70" s="154"/>
      <c r="AD70" s="154"/>
      <c r="AE70" s="154"/>
    </row>
    <row r="71" spans="1:31" s="147" customFormat="1" ht="15" x14ac:dyDescent="0.25">
      <c r="A71" s="213"/>
      <c r="B71" s="36" t="s">
        <v>15</v>
      </c>
      <c r="C71" s="164" t="s">
        <v>577</v>
      </c>
      <c r="D71" s="39" t="s">
        <v>528</v>
      </c>
      <c r="E71" s="36" t="s">
        <v>20</v>
      </c>
      <c r="F71" s="7">
        <v>603.02</v>
      </c>
      <c r="G71" s="142"/>
      <c r="H71" s="142"/>
      <c r="I71" s="153">
        <f t="shared" si="4"/>
        <v>0</v>
      </c>
      <c r="J71" s="153">
        <f t="shared" si="5"/>
        <v>0</v>
      </c>
      <c r="K71" s="153">
        <f t="shared" si="6"/>
        <v>0</v>
      </c>
      <c r="L71"/>
      <c r="M71" s="183"/>
      <c r="N71" s="181"/>
      <c r="O71" s="154"/>
      <c r="P71" s="154"/>
      <c r="Q71" s="154"/>
      <c r="R71" s="154"/>
      <c r="S71" s="154"/>
      <c r="T71" s="154"/>
      <c r="U71" s="154"/>
      <c r="V71" s="154"/>
      <c r="W71" s="154"/>
      <c r="X71" s="154"/>
      <c r="Y71" s="154"/>
      <c r="Z71" s="154"/>
      <c r="AA71" s="154"/>
      <c r="AB71" s="154"/>
      <c r="AC71" s="154"/>
      <c r="AD71" s="154"/>
      <c r="AE71" s="154"/>
    </row>
    <row r="72" spans="1:31" s="147" customFormat="1" ht="15" x14ac:dyDescent="0.25">
      <c r="A72" s="213" t="s">
        <v>86</v>
      </c>
      <c r="B72" s="36" t="s">
        <v>15</v>
      </c>
      <c r="C72" s="164" t="s">
        <v>577</v>
      </c>
      <c r="D72" s="155" t="s">
        <v>84</v>
      </c>
      <c r="E72" s="36" t="s">
        <v>20</v>
      </c>
      <c r="F72" s="7">
        <v>310.61</v>
      </c>
      <c r="G72" s="142"/>
      <c r="H72" s="142"/>
      <c r="I72" s="153">
        <f t="shared" si="4"/>
        <v>0</v>
      </c>
      <c r="J72" s="153">
        <f t="shared" si="5"/>
        <v>0</v>
      </c>
      <c r="K72" s="153">
        <f t="shared" si="6"/>
        <v>0</v>
      </c>
      <c r="L72"/>
      <c r="M72" s="183"/>
      <c r="N72" s="181"/>
      <c r="O72" s="154"/>
      <c r="P72" s="154"/>
      <c r="Q72" s="154"/>
      <c r="R72" s="154"/>
      <c r="S72" s="154"/>
      <c r="T72" s="154"/>
      <c r="U72" s="154"/>
      <c r="V72" s="154"/>
      <c r="W72" s="154"/>
      <c r="X72" s="154"/>
      <c r="Y72" s="154"/>
      <c r="Z72" s="154"/>
      <c r="AA72" s="154"/>
      <c r="AB72" s="154"/>
      <c r="AC72" s="154"/>
      <c r="AD72" s="154"/>
      <c r="AE72" s="154"/>
    </row>
    <row r="73" spans="1:31" s="147" customFormat="1" ht="15" x14ac:dyDescent="0.25">
      <c r="A73" s="213"/>
      <c r="B73" s="36" t="s">
        <v>15</v>
      </c>
      <c r="C73" s="164" t="s">
        <v>577</v>
      </c>
      <c r="D73" s="155" t="s">
        <v>539</v>
      </c>
      <c r="E73" s="36" t="s">
        <v>20</v>
      </c>
      <c r="F73" s="7">
        <v>406.48</v>
      </c>
      <c r="G73" s="142"/>
      <c r="H73" s="142"/>
      <c r="I73" s="153">
        <f t="shared" si="4"/>
        <v>0</v>
      </c>
      <c r="J73" s="153">
        <f t="shared" si="5"/>
        <v>0</v>
      </c>
      <c r="K73" s="153">
        <f t="shared" si="6"/>
        <v>0</v>
      </c>
      <c r="L73"/>
      <c r="M73" s="183"/>
      <c r="N73" s="181"/>
      <c r="O73" s="154"/>
      <c r="P73" s="154"/>
      <c r="Q73" s="154"/>
      <c r="R73" s="154"/>
      <c r="S73" s="154"/>
      <c r="T73" s="154"/>
      <c r="U73" s="154"/>
      <c r="V73" s="154"/>
      <c r="W73" s="154"/>
      <c r="X73" s="154"/>
      <c r="Y73" s="154"/>
      <c r="Z73" s="154"/>
      <c r="AA73" s="154"/>
      <c r="AB73" s="154"/>
      <c r="AC73" s="154"/>
      <c r="AD73" s="154"/>
      <c r="AE73" s="154"/>
    </row>
    <row r="74" spans="1:31" s="147" customFormat="1" ht="15" x14ac:dyDescent="0.25">
      <c r="A74" s="213"/>
      <c r="B74" s="36" t="s">
        <v>15</v>
      </c>
      <c r="C74" s="164" t="s">
        <v>577</v>
      </c>
      <c r="D74" s="155" t="s">
        <v>529</v>
      </c>
      <c r="E74" s="36" t="s">
        <v>20</v>
      </c>
      <c r="F74" s="7">
        <v>765.24</v>
      </c>
      <c r="G74" s="142"/>
      <c r="H74" s="142"/>
      <c r="I74" s="153">
        <f t="shared" ref="I74:I105" si="7">IFERROR(
IF(DeliveryRoute="UU Build",$F$10:$F$126*$G$10:$G$126,
$F$10:$F$126*($G$10:$G$126+$H$10:$H$126)),
"!! ERROR !!")</f>
        <v>0</v>
      </c>
      <c r="J74" s="153">
        <f t="shared" ref="J74:J105" si="8">IFERROR(
IF(DeliveryRoute="UU Build","",
$F$10:$F$126*$H$10:$H$126),
"!! ERROR !!")</f>
        <v>0</v>
      </c>
      <c r="K74" s="153">
        <f t="shared" si="6"/>
        <v>0</v>
      </c>
      <c r="L74"/>
      <c r="M74" s="183"/>
      <c r="N74" s="181"/>
      <c r="O74" s="154"/>
      <c r="P74" s="154"/>
      <c r="Q74" s="154"/>
      <c r="R74" s="154"/>
      <c r="S74" s="154"/>
      <c r="T74" s="154"/>
      <c r="U74" s="154"/>
      <c r="V74" s="154"/>
      <c r="W74" s="154"/>
      <c r="X74" s="154"/>
      <c r="Y74" s="154"/>
      <c r="Z74" s="154"/>
      <c r="AA74" s="154"/>
      <c r="AB74" s="154"/>
      <c r="AC74" s="154"/>
      <c r="AD74" s="154"/>
      <c r="AE74" s="154"/>
    </row>
    <row r="75" spans="1:31" s="147" customFormat="1" ht="15" x14ac:dyDescent="0.25">
      <c r="A75" s="214" t="s">
        <v>104</v>
      </c>
      <c r="B75" s="36" t="s">
        <v>9</v>
      </c>
      <c r="C75" s="164" t="s">
        <v>578</v>
      </c>
      <c r="D75" s="155" t="s">
        <v>105</v>
      </c>
      <c r="E75" s="36" t="s">
        <v>12</v>
      </c>
      <c r="F75" s="7">
        <v>986.89</v>
      </c>
      <c r="G75" s="142"/>
      <c r="H75" s="142"/>
      <c r="I75" s="153">
        <f t="shared" si="7"/>
        <v>0</v>
      </c>
      <c r="J75" s="153">
        <f t="shared" si="8"/>
        <v>0</v>
      </c>
      <c r="K75" s="153">
        <f t="shared" si="6"/>
        <v>0</v>
      </c>
      <c r="L75"/>
      <c r="M75" s="183"/>
      <c r="N75" s="181"/>
      <c r="O75" s="154"/>
      <c r="P75" s="154"/>
      <c r="Q75" s="154"/>
      <c r="R75" s="154"/>
      <c r="S75" s="154"/>
      <c r="T75" s="154"/>
      <c r="U75" s="154"/>
      <c r="V75" s="154"/>
      <c r="W75" s="154"/>
      <c r="X75" s="154"/>
      <c r="Y75" s="154"/>
      <c r="Z75" s="154"/>
      <c r="AA75" s="154"/>
      <c r="AB75" s="154"/>
      <c r="AC75" s="154"/>
      <c r="AD75" s="154"/>
      <c r="AE75" s="154"/>
    </row>
    <row r="76" spans="1:31" s="147" customFormat="1" ht="15" x14ac:dyDescent="0.25">
      <c r="A76" s="215"/>
      <c r="B76" s="36" t="s">
        <v>9</v>
      </c>
      <c r="C76" s="164" t="s">
        <v>578</v>
      </c>
      <c r="D76" s="155" t="s">
        <v>106</v>
      </c>
      <c r="E76" s="36" t="s">
        <v>12</v>
      </c>
      <c r="F76" s="7">
        <v>1381.41</v>
      </c>
      <c r="G76" s="142"/>
      <c r="H76" s="142"/>
      <c r="I76" s="153">
        <f t="shared" si="7"/>
        <v>0</v>
      </c>
      <c r="J76" s="153">
        <f t="shared" si="8"/>
        <v>0</v>
      </c>
      <c r="K76" s="153">
        <f t="shared" si="6"/>
        <v>0</v>
      </c>
      <c r="L76"/>
      <c r="M76" s="183"/>
      <c r="N76" s="181"/>
      <c r="O76" s="154"/>
      <c r="P76" s="154"/>
      <c r="Q76" s="154"/>
      <c r="R76" s="154"/>
      <c r="S76" s="154"/>
      <c r="T76" s="154"/>
      <c r="U76" s="154"/>
      <c r="V76" s="154"/>
      <c r="W76" s="154"/>
      <c r="X76" s="154"/>
      <c r="Y76" s="154"/>
      <c r="Z76" s="154"/>
      <c r="AA76" s="154"/>
      <c r="AB76" s="154"/>
      <c r="AC76" s="154"/>
      <c r="AD76" s="154"/>
      <c r="AE76" s="154"/>
    </row>
    <row r="77" spans="1:31" s="147" customFormat="1" ht="25.5" x14ac:dyDescent="0.25">
      <c r="A77" s="214" t="s">
        <v>103</v>
      </c>
      <c r="B77" s="36" t="s">
        <v>15</v>
      </c>
      <c r="C77" s="164" t="s">
        <v>579</v>
      </c>
      <c r="D77" s="155" t="s">
        <v>500</v>
      </c>
      <c r="E77" s="36" t="s">
        <v>12</v>
      </c>
      <c r="F77" s="7">
        <v>1872.13</v>
      </c>
      <c r="G77" s="142"/>
      <c r="H77" s="142"/>
      <c r="I77" s="153">
        <f t="shared" si="7"/>
        <v>0</v>
      </c>
      <c r="J77" s="153">
        <f t="shared" si="8"/>
        <v>0</v>
      </c>
      <c r="K77" s="153">
        <f t="shared" ref="K77:K99" si="9">F77*G77</f>
        <v>0</v>
      </c>
      <c r="L77"/>
      <c r="M77" s="183"/>
      <c r="N77" s="181"/>
      <c r="O77" s="154"/>
      <c r="P77" s="154"/>
      <c r="Q77" s="154"/>
      <c r="R77" s="154"/>
      <c r="S77" s="154"/>
      <c r="T77" s="154"/>
      <c r="U77" s="154"/>
      <c r="V77" s="154"/>
      <c r="W77" s="154"/>
      <c r="X77" s="154"/>
      <c r="Y77" s="154"/>
      <c r="Z77" s="154"/>
      <c r="AA77" s="154"/>
      <c r="AB77" s="154"/>
      <c r="AC77" s="154"/>
      <c r="AD77" s="154"/>
      <c r="AE77" s="154"/>
    </row>
    <row r="78" spans="1:31" s="147" customFormat="1" ht="25.5" x14ac:dyDescent="0.25">
      <c r="A78" s="221"/>
      <c r="B78" s="36" t="s">
        <v>15</v>
      </c>
      <c r="C78" s="164" t="s">
        <v>579</v>
      </c>
      <c r="D78" s="155" t="s">
        <v>504</v>
      </c>
      <c r="E78" s="36" t="s">
        <v>12</v>
      </c>
      <c r="F78" s="7">
        <v>3260.79</v>
      </c>
      <c r="G78" s="142"/>
      <c r="H78" s="142"/>
      <c r="I78" s="153">
        <f t="shared" si="7"/>
        <v>0</v>
      </c>
      <c r="J78" s="153">
        <f t="shared" si="8"/>
        <v>0</v>
      </c>
      <c r="K78" s="153">
        <f t="shared" si="9"/>
        <v>0</v>
      </c>
      <c r="L78"/>
      <c r="M78" s="183"/>
      <c r="N78" s="181"/>
      <c r="O78" s="154"/>
      <c r="P78" s="154"/>
      <c r="Q78" s="154"/>
      <c r="R78" s="154"/>
      <c r="S78" s="154"/>
      <c r="T78" s="154"/>
      <c r="U78" s="154"/>
      <c r="V78" s="154"/>
      <c r="W78" s="154"/>
      <c r="X78" s="154"/>
      <c r="Y78" s="154"/>
      <c r="Z78" s="154"/>
      <c r="AA78" s="154"/>
      <c r="AB78" s="154"/>
      <c r="AC78" s="154"/>
      <c r="AD78" s="154"/>
      <c r="AE78" s="154"/>
    </row>
    <row r="79" spans="1:31" s="147" customFormat="1" ht="25.5" x14ac:dyDescent="0.25">
      <c r="A79" s="221"/>
      <c r="B79" s="36" t="s">
        <v>15</v>
      </c>
      <c r="C79" s="164" t="s">
        <v>579</v>
      </c>
      <c r="D79" s="155" t="s">
        <v>501</v>
      </c>
      <c r="E79" s="36" t="s">
        <v>12</v>
      </c>
      <c r="F79" s="7">
        <v>2465.77</v>
      </c>
      <c r="G79" s="142"/>
      <c r="H79" s="142"/>
      <c r="I79" s="153">
        <f t="shared" si="7"/>
        <v>0</v>
      </c>
      <c r="J79" s="153">
        <f t="shared" si="8"/>
        <v>0</v>
      </c>
      <c r="K79" s="153">
        <f t="shared" si="9"/>
        <v>0</v>
      </c>
      <c r="L79"/>
      <c r="M79" s="183"/>
      <c r="N79" s="181"/>
      <c r="O79" s="154"/>
      <c r="P79" s="154"/>
      <c r="Q79" s="154"/>
      <c r="R79" s="154"/>
      <c r="S79" s="154"/>
      <c r="T79" s="154"/>
      <c r="U79" s="154"/>
      <c r="V79" s="154"/>
      <c r="W79" s="154"/>
      <c r="X79" s="154"/>
      <c r="Y79" s="154"/>
      <c r="Z79" s="154"/>
      <c r="AA79" s="154"/>
      <c r="AB79" s="154"/>
      <c r="AC79" s="154"/>
      <c r="AD79" s="154"/>
      <c r="AE79" s="154"/>
    </row>
    <row r="80" spans="1:31" s="147" customFormat="1" ht="25.5" x14ac:dyDescent="0.25">
      <c r="A80" s="221"/>
      <c r="B80" s="36" t="s">
        <v>15</v>
      </c>
      <c r="C80" s="164" t="s">
        <v>579</v>
      </c>
      <c r="D80" s="155" t="s">
        <v>505</v>
      </c>
      <c r="E80" s="36" t="s">
        <v>12</v>
      </c>
      <c r="F80" s="7">
        <v>4266.1499999999996</v>
      </c>
      <c r="G80" s="142"/>
      <c r="H80" s="142"/>
      <c r="I80" s="153">
        <f t="shared" si="7"/>
        <v>0</v>
      </c>
      <c r="J80" s="153">
        <f t="shared" si="8"/>
        <v>0</v>
      </c>
      <c r="K80" s="153">
        <f t="shared" si="9"/>
        <v>0</v>
      </c>
      <c r="L80"/>
      <c r="M80" s="183"/>
      <c r="N80" s="181"/>
      <c r="O80" s="154"/>
      <c r="P80" s="154"/>
      <c r="Q80" s="154"/>
      <c r="R80" s="154"/>
      <c r="S80" s="154"/>
      <c r="T80" s="154"/>
      <c r="U80" s="154"/>
      <c r="V80" s="154"/>
      <c r="W80" s="154"/>
      <c r="X80" s="154"/>
      <c r="Y80" s="154"/>
      <c r="Z80" s="154"/>
      <c r="AA80" s="154"/>
      <c r="AB80" s="154"/>
      <c r="AC80" s="154"/>
      <c r="AD80" s="154"/>
      <c r="AE80" s="154"/>
    </row>
    <row r="81" spans="1:31" s="147" customFormat="1" ht="25.5" x14ac:dyDescent="0.25">
      <c r="A81" s="221"/>
      <c r="B81" s="36" t="s">
        <v>15</v>
      </c>
      <c r="C81" s="164" t="s">
        <v>579</v>
      </c>
      <c r="D81" s="155" t="s">
        <v>503</v>
      </c>
      <c r="E81" s="36" t="s">
        <v>12</v>
      </c>
      <c r="F81" s="7">
        <v>1268.6199999999999</v>
      </c>
      <c r="G81" s="142"/>
      <c r="H81" s="142"/>
      <c r="I81" s="153">
        <f t="shared" si="7"/>
        <v>0</v>
      </c>
      <c r="J81" s="153">
        <f t="shared" si="8"/>
        <v>0</v>
      </c>
      <c r="K81" s="153">
        <f t="shared" si="9"/>
        <v>0</v>
      </c>
      <c r="L81"/>
      <c r="M81" s="183"/>
      <c r="N81" s="181"/>
      <c r="O81" s="154"/>
      <c r="P81" s="154"/>
      <c r="Q81" s="154"/>
      <c r="R81" s="154"/>
      <c r="S81" s="154"/>
      <c r="T81" s="154"/>
      <c r="U81" s="154"/>
      <c r="V81" s="154"/>
      <c r="W81" s="154"/>
      <c r="X81" s="154"/>
      <c r="Y81" s="154"/>
      <c r="Z81" s="154"/>
      <c r="AA81" s="154"/>
      <c r="AB81" s="154"/>
      <c r="AC81" s="154"/>
      <c r="AD81" s="154"/>
      <c r="AE81" s="154"/>
    </row>
    <row r="82" spans="1:31" s="147" customFormat="1" ht="25.5" x14ac:dyDescent="0.25">
      <c r="A82" s="221"/>
      <c r="B82" s="36" t="s">
        <v>15</v>
      </c>
      <c r="C82" s="164" t="s">
        <v>579</v>
      </c>
      <c r="D82" s="155" t="s">
        <v>506</v>
      </c>
      <c r="E82" s="36" t="s">
        <v>12</v>
      </c>
      <c r="F82" s="7">
        <v>2443.35</v>
      </c>
      <c r="G82" s="142"/>
      <c r="H82" s="142"/>
      <c r="I82" s="153">
        <f t="shared" si="7"/>
        <v>0</v>
      </c>
      <c r="J82" s="153">
        <f t="shared" si="8"/>
        <v>0</v>
      </c>
      <c r="K82" s="153">
        <f t="shared" si="9"/>
        <v>0</v>
      </c>
      <c r="L82"/>
      <c r="M82" s="183"/>
      <c r="N82" s="181"/>
      <c r="O82" s="154"/>
      <c r="P82" s="154"/>
      <c r="Q82" s="154"/>
      <c r="R82" s="154"/>
      <c r="S82" s="154"/>
      <c r="T82" s="154"/>
      <c r="U82" s="154"/>
      <c r="V82" s="154"/>
      <c r="W82" s="154"/>
      <c r="X82" s="154"/>
      <c r="Y82" s="154"/>
      <c r="Z82" s="154"/>
      <c r="AA82" s="154"/>
      <c r="AB82" s="154"/>
      <c r="AC82" s="154"/>
      <c r="AD82" s="154"/>
      <c r="AE82" s="154"/>
    </row>
    <row r="83" spans="1:31" s="147" customFormat="1" ht="25.5" x14ac:dyDescent="0.25">
      <c r="A83" s="221"/>
      <c r="B83" s="36" t="s">
        <v>15</v>
      </c>
      <c r="C83" s="164" t="s">
        <v>579</v>
      </c>
      <c r="D83" s="155" t="s">
        <v>502</v>
      </c>
      <c r="E83" s="36" t="s">
        <v>12</v>
      </c>
      <c r="F83" s="7">
        <v>1312.56</v>
      </c>
      <c r="G83" s="142"/>
      <c r="H83" s="142"/>
      <c r="I83" s="153">
        <f t="shared" si="7"/>
        <v>0</v>
      </c>
      <c r="J83" s="153">
        <f t="shared" si="8"/>
        <v>0</v>
      </c>
      <c r="K83" s="153">
        <f t="shared" si="9"/>
        <v>0</v>
      </c>
      <c r="L83"/>
      <c r="M83" s="183"/>
      <c r="N83" s="181"/>
      <c r="O83" s="154"/>
      <c r="P83" s="154"/>
      <c r="Q83" s="154"/>
      <c r="R83" s="154"/>
      <c r="S83" s="154"/>
      <c r="T83" s="154"/>
      <c r="U83" s="154"/>
      <c r="V83" s="154"/>
      <c r="W83" s="154"/>
      <c r="X83" s="154"/>
      <c r="Y83" s="154"/>
      <c r="Z83" s="154"/>
      <c r="AA83" s="154"/>
      <c r="AB83" s="154"/>
      <c r="AC83" s="154"/>
      <c r="AD83" s="154"/>
      <c r="AE83" s="154"/>
    </row>
    <row r="84" spans="1:31" s="147" customFormat="1" ht="25.5" x14ac:dyDescent="0.25">
      <c r="A84" s="215"/>
      <c r="B84" s="36" t="s">
        <v>15</v>
      </c>
      <c r="C84" s="164" t="s">
        <v>579</v>
      </c>
      <c r="D84" s="155" t="s">
        <v>507</v>
      </c>
      <c r="E84" s="36" t="s">
        <v>12</v>
      </c>
      <c r="F84" s="7">
        <v>2617.6</v>
      </c>
      <c r="G84" s="142"/>
      <c r="H84" s="142"/>
      <c r="I84" s="153">
        <f t="shared" si="7"/>
        <v>0</v>
      </c>
      <c r="J84" s="153">
        <f t="shared" si="8"/>
        <v>0</v>
      </c>
      <c r="K84" s="153">
        <f t="shared" si="9"/>
        <v>0</v>
      </c>
      <c r="L84"/>
      <c r="M84" s="183"/>
      <c r="N84" s="181"/>
      <c r="O84" s="154"/>
      <c r="P84" s="154"/>
      <c r="Q84" s="154"/>
      <c r="R84" s="154"/>
      <c r="S84" s="154"/>
      <c r="T84" s="154"/>
      <c r="U84" s="154"/>
      <c r="V84" s="154"/>
      <c r="W84" s="154"/>
      <c r="X84" s="154"/>
      <c r="Y84" s="154"/>
      <c r="Z84" s="154"/>
      <c r="AA84" s="154"/>
      <c r="AB84" s="154"/>
      <c r="AC84" s="154"/>
      <c r="AD84" s="154"/>
      <c r="AE84" s="154"/>
    </row>
    <row r="85" spans="1:31" s="147" customFormat="1" ht="15" x14ac:dyDescent="0.25">
      <c r="A85" s="213" t="s">
        <v>28</v>
      </c>
      <c r="B85" s="156" t="s">
        <v>15</v>
      </c>
      <c r="C85" s="164" t="s">
        <v>580</v>
      </c>
      <c r="D85" s="129" t="s">
        <v>508</v>
      </c>
      <c r="E85" s="156" t="s">
        <v>12</v>
      </c>
      <c r="F85" s="7">
        <v>11379.97</v>
      </c>
      <c r="G85" s="142"/>
      <c r="H85" s="142"/>
      <c r="I85" s="153">
        <f t="shared" si="7"/>
        <v>0</v>
      </c>
      <c r="J85" s="153">
        <f t="shared" si="8"/>
        <v>0</v>
      </c>
      <c r="K85" s="153">
        <f t="shared" si="9"/>
        <v>0</v>
      </c>
      <c r="L85"/>
      <c r="M85" s="183"/>
      <c r="N85" s="181"/>
      <c r="O85" s="154"/>
      <c r="P85" s="154"/>
      <c r="Q85" s="154"/>
      <c r="R85" s="154"/>
      <c r="S85" s="154"/>
      <c r="T85" s="154"/>
      <c r="U85" s="154"/>
      <c r="V85" s="154"/>
      <c r="W85" s="154"/>
      <c r="X85" s="154"/>
      <c r="Y85" s="154"/>
      <c r="Z85" s="154"/>
      <c r="AA85" s="154"/>
      <c r="AB85" s="154"/>
      <c r="AC85" s="154"/>
      <c r="AD85" s="154"/>
      <c r="AE85" s="154"/>
    </row>
    <row r="86" spans="1:31" s="147" customFormat="1" ht="15" x14ac:dyDescent="0.25">
      <c r="A86" s="213"/>
      <c r="B86" s="156" t="s">
        <v>15</v>
      </c>
      <c r="C86" s="164" t="s">
        <v>580</v>
      </c>
      <c r="D86" s="129" t="s">
        <v>514</v>
      </c>
      <c r="E86" s="156" t="s">
        <v>12</v>
      </c>
      <c r="F86" s="7">
        <v>22838.16</v>
      </c>
      <c r="G86" s="142"/>
      <c r="H86" s="142"/>
      <c r="I86" s="153">
        <f t="shared" si="7"/>
        <v>0</v>
      </c>
      <c r="J86" s="153">
        <f t="shared" si="8"/>
        <v>0</v>
      </c>
      <c r="K86" s="153">
        <f t="shared" si="9"/>
        <v>0</v>
      </c>
      <c r="L86"/>
      <c r="M86" s="183"/>
      <c r="N86" s="181"/>
      <c r="O86" s="154"/>
      <c r="P86" s="154"/>
      <c r="Q86" s="154"/>
      <c r="R86" s="154"/>
      <c r="S86" s="154"/>
      <c r="T86" s="154"/>
      <c r="U86" s="154"/>
      <c r="V86" s="154"/>
      <c r="W86" s="154"/>
      <c r="X86" s="154"/>
      <c r="Y86" s="154"/>
      <c r="Z86" s="154"/>
      <c r="AA86" s="154"/>
      <c r="AB86" s="154"/>
      <c r="AC86" s="154"/>
      <c r="AD86" s="154"/>
      <c r="AE86" s="154"/>
    </row>
    <row r="87" spans="1:31" s="147" customFormat="1" ht="15" x14ac:dyDescent="0.25">
      <c r="A87" s="213"/>
      <c r="B87" s="156" t="s">
        <v>15</v>
      </c>
      <c r="C87" s="164" t="s">
        <v>580</v>
      </c>
      <c r="D87" s="129" t="s">
        <v>509</v>
      </c>
      <c r="E87" s="156" t="s">
        <v>12</v>
      </c>
      <c r="F87" s="7">
        <v>12203.41</v>
      </c>
      <c r="G87" s="142"/>
      <c r="H87" s="142"/>
      <c r="I87" s="153">
        <f t="shared" si="7"/>
        <v>0</v>
      </c>
      <c r="J87" s="153">
        <f t="shared" si="8"/>
        <v>0</v>
      </c>
      <c r="K87" s="153">
        <f t="shared" si="9"/>
        <v>0</v>
      </c>
      <c r="L87"/>
      <c r="M87" s="183"/>
      <c r="N87" s="181"/>
      <c r="O87" s="154"/>
      <c r="P87" s="154"/>
      <c r="Q87" s="154"/>
      <c r="R87" s="154"/>
      <c r="S87" s="154"/>
      <c r="T87" s="154"/>
      <c r="U87" s="154"/>
      <c r="V87" s="154"/>
      <c r="W87" s="154"/>
      <c r="X87" s="154"/>
      <c r="Y87" s="154"/>
      <c r="Z87" s="154"/>
      <c r="AA87" s="154"/>
      <c r="AB87" s="154"/>
      <c r="AC87" s="154"/>
      <c r="AD87" s="154"/>
      <c r="AE87" s="154"/>
    </row>
    <row r="88" spans="1:31" s="147" customFormat="1" ht="15" x14ac:dyDescent="0.25">
      <c r="A88" s="213"/>
      <c r="B88" s="156" t="s">
        <v>15</v>
      </c>
      <c r="C88" s="164" t="s">
        <v>580</v>
      </c>
      <c r="D88" s="129" t="s">
        <v>515</v>
      </c>
      <c r="E88" s="156" t="s">
        <v>12</v>
      </c>
      <c r="F88" s="7">
        <v>23880.959999999999</v>
      </c>
      <c r="G88" s="142"/>
      <c r="H88" s="142"/>
      <c r="I88" s="153">
        <f t="shared" si="7"/>
        <v>0</v>
      </c>
      <c r="J88" s="153">
        <f t="shared" si="8"/>
        <v>0</v>
      </c>
      <c r="K88" s="153">
        <f t="shared" si="9"/>
        <v>0</v>
      </c>
      <c r="L88"/>
      <c r="M88" s="183"/>
      <c r="N88" s="181"/>
      <c r="O88" s="154"/>
      <c r="P88" s="154"/>
      <c r="Q88" s="154"/>
      <c r="R88" s="154"/>
      <c r="S88" s="154"/>
      <c r="T88" s="154"/>
      <c r="U88" s="154"/>
      <c r="V88" s="154"/>
      <c r="W88" s="154"/>
      <c r="X88" s="154"/>
      <c r="Y88" s="154"/>
      <c r="Z88" s="154"/>
      <c r="AA88" s="154"/>
      <c r="AB88" s="154"/>
      <c r="AC88" s="154"/>
      <c r="AD88" s="154"/>
      <c r="AE88" s="154"/>
    </row>
    <row r="89" spans="1:31" s="147" customFormat="1" ht="15" x14ac:dyDescent="0.25">
      <c r="A89" s="213"/>
      <c r="B89" s="156" t="s">
        <v>15</v>
      </c>
      <c r="C89" s="164" t="s">
        <v>580</v>
      </c>
      <c r="D89" s="129" t="s">
        <v>510</v>
      </c>
      <c r="E89" s="156" t="s">
        <v>12</v>
      </c>
      <c r="F89" s="7">
        <v>6808.23</v>
      </c>
      <c r="G89" s="142"/>
      <c r="H89" s="142"/>
      <c r="I89" s="153">
        <f t="shared" si="7"/>
        <v>0</v>
      </c>
      <c r="J89" s="153">
        <f t="shared" si="8"/>
        <v>0</v>
      </c>
      <c r="K89" s="153">
        <f t="shared" si="9"/>
        <v>0</v>
      </c>
      <c r="L89"/>
      <c r="M89" s="183"/>
      <c r="N89" s="181"/>
      <c r="O89" s="154"/>
      <c r="P89" s="154"/>
      <c r="Q89" s="154"/>
      <c r="R89" s="154"/>
      <c r="S89" s="154"/>
      <c r="T89" s="154"/>
      <c r="U89" s="154"/>
      <c r="V89" s="154"/>
      <c r="W89" s="154"/>
      <c r="X89" s="154"/>
      <c r="Y89" s="154"/>
      <c r="Z89" s="154"/>
      <c r="AA89" s="154"/>
      <c r="AB89" s="154"/>
      <c r="AC89" s="154"/>
      <c r="AD89" s="154"/>
      <c r="AE89" s="154"/>
    </row>
    <row r="90" spans="1:31" s="147" customFormat="1" ht="15" x14ac:dyDescent="0.25">
      <c r="A90" s="213"/>
      <c r="B90" s="156" t="s">
        <v>15</v>
      </c>
      <c r="C90" s="164" t="s">
        <v>580</v>
      </c>
      <c r="D90" s="129" t="s">
        <v>516</v>
      </c>
      <c r="E90" s="156" t="s">
        <v>12</v>
      </c>
      <c r="F90" s="7">
        <v>14030.36</v>
      </c>
      <c r="G90" s="142"/>
      <c r="H90" s="142"/>
      <c r="I90" s="153">
        <f t="shared" si="7"/>
        <v>0</v>
      </c>
      <c r="J90" s="153">
        <f t="shared" si="8"/>
        <v>0</v>
      </c>
      <c r="K90" s="153">
        <f t="shared" si="9"/>
        <v>0</v>
      </c>
      <c r="L90"/>
      <c r="M90" s="183"/>
      <c r="N90" s="181"/>
      <c r="O90" s="154"/>
      <c r="P90" s="154"/>
      <c r="Q90" s="154"/>
      <c r="R90" s="154"/>
      <c r="S90" s="154"/>
      <c r="T90" s="154"/>
      <c r="U90" s="154"/>
      <c r="V90" s="154"/>
      <c r="W90" s="154"/>
      <c r="X90" s="154"/>
      <c r="Y90" s="154"/>
      <c r="Z90" s="154"/>
      <c r="AA90" s="154"/>
      <c r="AB90" s="154"/>
      <c r="AC90" s="154"/>
      <c r="AD90" s="154"/>
      <c r="AE90" s="154"/>
    </row>
    <row r="91" spans="1:31" s="147" customFormat="1" ht="15" x14ac:dyDescent="0.25">
      <c r="A91" s="213"/>
      <c r="B91" s="156" t="s">
        <v>15</v>
      </c>
      <c r="C91" s="164" t="s">
        <v>580</v>
      </c>
      <c r="D91" s="129" t="s">
        <v>511</v>
      </c>
      <c r="E91" s="156" t="s">
        <v>12</v>
      </c>
      <c r="F91" s="7">
        <v>7362</v>
      </c>
      <c r="G91" s="142"/>
      <c r="H91" s="142"/>
      <c r="I91" s="153">
        <f t="shared" si="7"/>
        <v>0</v>
      </c>
      <c r="J91" s="153">
        <f t="shared" si="8"/>
        <v>0</v>
      </c>
      <c r="K91" s="153">
        <f t="shared" si="9"/>
        <v>0</v>
      </c>
      <c r="L91"/>
      <c r="M91" s="183"/>
      <c r="N91" s="181"/>
      <c r="O91" s="154"/>
      <c r="P91" s="154"/>
      <c r="Q91" s="154"/>
      <c r="R91" s="154"/>
      <c r="S91" s="154"/>
      <c r="T91" s="154"/>
      <c r="U91" s="154"/>
      <c r="V91" s="154"/>
      <c r="W91" s="154"/>
      <c r="X91" s="154"/>
      <c r="Y91" s="154"/>
      <c r="Z91" s="154"/>
      <c r="AA91" s="154"/>
      <c r="AB91" s="154"/>
      <c r="AC91" s="154"/>
      <c r="AD91" s="154"/>
      <c r="AE91" s="154"/>
    </row>
    <row r="92" spans="1:31" s="147" customFormat="1" ht="15" x14ac:dyDescent="0.25">
      <c r="A92" s="213"/>
      <c r="B92" s="156" t="s">
        <v>15</v>
      </c>
      <c r="C92" s="164" t="s">
        <v>580</v>
      </c>
      <c r="D92" s="129" t="s">
        <v>517</v>
      </c>
      <c r="E92" s="156" t="s">
        <v>12</v>
      </c>
      <c r="F92" s="7">
        <v>14596.68</v>
      </c>
      <c r="G92" s="142"/>
      <c r="H92" s="142"/>
      <c r="I92" s="153">
        <f t="shared" si="7"/>
        <v>0</v>
      </c>
      <c r="J92" s="153">
        <f t="shared" si="8"/>
        <v>0</v>
      </c>
      <c r="K92" s="153">
        <f t="shared" si="9"/>
        <v>0</v>
      </c>
      <c r="L92"/>
      <c r="M92" s="183"/>
      <c r="N92" s="181"/>
      <c r="O92" s="154"/>
      <c r="P92" s="154"/>
      <c r="Q92" s="154"/>
      <c r="R92" s="154"/>
      <c r="S92" s="154"/>
      <c r="T92" s="154"/>
      <c r="U92" s="154"/>
      <c r="V92" s="154"/>
      <c r="W92" s="154"/>
      <c r="X92" s="154"/>
      <c r="Y92" s="154"/>
      <c r="Z92" s="154"/>
      <c r="AA92" s="154"/>
      <c r="AB92" s="154"/>
      <c r="AC92" s="154"/>
      <c r="AD92" s="154"/>
      <c r="AE92" s="154"/>
    </row>
    <row r="93" spans="1:31" s="147" customFormat="1" ht="12.95" customHeight="1" x14ac:dyDescent="0.25">
      <c r="A93" s="214" t="s">
        <v>91</v>
      </c>
      <c r="B93" s="156" t="s">
        <v>9</v>
      </c>
      <c r="C93" s="164">
        <v>5.9</v>
      </c>
      <c r="D93" s="129" t="s">
        <v>512</v>
      </c>
      <c r="E93" s="156" t="s">
        <v>12</v>
      </c>
      <c r="F93" s="7">
        <v>1453.59</v>
      </c>
      <c r="G93" s="142"/>
      <c r="H93" s="142"/>
      <c r="I93" s="153">
        <f t="shared" si="7"/>
        <v>0</v>
      </c>
      <c r="J93" s="153">
        <f t="shared" si="8"/>
        <v>0</v>
      </c>
      <c r="K93" s="153">
        <f t="shared" si="9"/>
        <v>0</v>
      </c>
      <c r="L93"/>
      <c r="M93" s="183"/>
      <c r="N93" s="181"/>
      <c r="O93" s="154"/>
      <c r="P93" s="154"/>
      <c r="Q93" s="154"/>
      <c r="R93" s="154"/>
      <c r="S93" s="154"/>
      <c r="T93" s="154"/>
      <c r="U93" s="154"/>
      <c r="V93" s="154"/>
      <c r="W93" s="154"/>
      <c r="X93" s="154"/>
      <c r="Y93" s="154"/>
      <c r="Z93" s="154"/>
      <c r="AA93" s="154"/>
      <c r="AB93" s="154"/>
      <c r="AC93" s="154"/>
      <c r="AD93" s="154"/>
      <c r="AE93" s="154"/>
    </row>
    <row r="94" spans="1:31" s="147" customFormat="1" ht="15" x14ac:dyDescent="0.25">
      <c r="A94" s="221"/>
      <c r="B94" s="156" t="s">
        <v>9</v>
      </c>
      <c r="C94" s="164">
        <v>5.9</v>
      </c>
      <c r="D94" s="129" t="s">
        <v>518</v>
      </c>
      <c r="E94" s="156" t="s">
        <v>12</v>
      </c>
      <c r="F94" s="7">
        <v>2188</v>
      </c>
      <c r="G94" s="142"/>
      <c r="H94" s="142"/>
      <c r="I94" s="153">
        <f t="shared" si="7"/>
        <v>0</v>
      </c>
      <c r="J94" s="153">
        <f t="shared" si="8"/>
        <v>0</v>
      </c>
      <c r="K94" s="153">
        <f t="shared" si="9"/>
        <v>0</v>
      </c>
      <c r="L94"/>
      <c r="M94" s="183"/>
      <c r="N94" s="181"/>
      <c r="O94" s="154"/>
      <c r="P94" s="154"/>
      <c r="Q94" s="154"/>
      <c r="R94" s="154"/>
      <c r="S94" s="154"/>
      <c r="T94" s="154"/>
      <c r="U94" s="154"/>
      <c r="V94" s="154"/>
      <c r="W94" s="154"/>
      <c r="X94" s="154"/>
      <c r="Y94" s="154"/>
      <c r="Z94" s="154"/>
      <c r="AA94" s="154"/>
      <c r="AB94" s="154"/>
      <c r="AC94" s="154"/>
      <c r="AD94" s="154"/>
      <c r="AE94" s="154"/>
    </row>
    <row r="95" spans="1:31" s="147" customFormat="1" ht="15" x14ac:dyDescent="0.25">
      <c r="A95" s="221"/>
      <c r="B95" s="156" t="s">
        <v>9</v>
      </c>
      <c r="C95" s="164">
        <v>5.9</v>
      </c>
      <c r="D95" s="129" t="s">
        <v>513</v>
      </c>
      <c r="E95" s="156" t="s">
        <v>12</v>
      </c>
      <c r="F95" s="7">
        <v>2071.2600000000002</v>
      </c>
      <c r="G95" s="142"/>
      <c r="H95" s="142"/>
      <c r="I95" s="153">
        <f t="shared" si="7"/>
        <v>0</v>
      </c>
      <c r="J95" s="153">
        <f t="shared" si="8"/>
        <v>0</v>
      </c>
      <c r="K95" s="153">
        <f t="shared" si="9"/>
        <v>0</v>
      </c>
      <c r="L95"/>
      <c r="M95" s="183"/>
      <c r="N95" s="181"/>
      <c r="O95" s="154"/>
      <c r="P95" s="154"/>
      <c r="Q95" s="154"/>
      <c r="R95" s="154"/>
      <c r="S95" s="154"/>
      <c r="T95" s="154"/>
      <c r="U95" s="154"/>
      <c r="V95" s="154"/>
      <c r="W95" s="154"/>
      <c r="X95" s="154"/>
      <c r="Y95" s="154"/>
      <c r="Z95" s="154"/>
      <c r="AA95" s="154"/>
      <c r="AB95" s="154"/>
      <c r="AC95" s="154"/>
      <c r="AD95" s="154"/>
      <c r="AE95" s="154"/>
    </row>
    <row r="96" spans="1:31" s="147" customFormat="1" ht="15" x14ac:dyDescent="0.25">
      <c r="A96" s="215"/>
      <c r="B96" s="156" t="s">
        <v>9</v>
      </c>
      <c r="C96" s="164">
        <v>5.9</v>
      </c>
      <c r="D96" s="129" t="s">
        <v>519</v>
      </c>
      <c r="E96" s="156" t="s">
        <v>12</v>
      </c>
      <c r="F96" s="7">
        <v>2990.87</v>
      </c>
      <c r="G96" s="142"/>
      <c r="H96" s="142"/>
      <c r="I96" s="153">
        <f t="shared" si="7"/>
        <v>0</v>
      </c>
      <c r="J96" s="153">
        <f t="shared" si="8"/>
        <v>0</v>
      </c>
      <c r="K96" s="153">
        <f t="shared" si="9"/>
        <v>0</v>
      </c>
      <c r="L96"/>
      <c r="M96" s="183"/>
      <c r="N96" s="181"/>
      <c r="O96" s="154"/>
      <c r="P96" s="154"/>
      <c r="Q96" s="154"/>
      <c r="R96" s="154"/>
      <c r="S96" s="154"/>
      <c r="T96" s="154"/>
      <c r="U96" s="154"/>
      <c r="V96" s="154"/>
      <c r="W96" s="154"/>
      <c r="X96" s="154"/>
      <c r="Y96" s="154"/>
      <c r="Z96" s="154"/>
      <c r="AA96" s="154"/>
      <c r="AB96" s="154"/>
      <c r="AC96" s="154"/>
      <c r="AD96" s="154"/>
      <c r="AE96" s="154"/>
    </row>
    <row r="97" spans="1:31" s="147" customFormat="1" ht="12.95" customHeight="1" x14ac:dyDescent="0.25">
      <c r="A97" s="214" t="s">
        <v>92</v>
      </c>
      <c r="B97" s="156" t="s">
        <v>9</v>
      </c>
      <c r="C97" s="164">
        <v>5.9</v>
      </c>
      <c r="D97" s="129" t="s">
        <v>87</v>
      </c>
      <c r="E97" s="156" t="s">
        <v>12</v>
      </c>
      <c r="F97" s="7">
        <v>682.79</v>
      </c>
      <c r="G97" s="142"/>
      <c r="H97" s="142"/>
      <c r="I97" s="153">
        <f t="shared" si="7"/>
        <v>0</v>
      </c>
      <c r="J97" s="153">
        <f t="shared" si="8"/>
        <v>0</v>
      </c>
      <c r="K97" s="153">
        <f t="shared" si="9"/>
        <v>0</v>
      </c>
      <c r="L97"/>
      <c r="M97" s="183"/>
      <c r="N97" s="181"/>
      <c r="O97" s="154"/>
      <c r="P97" s="154"/>
      <c r="Q97" s="154"/>
      <c r="R97" s="154"/>
      <c r="S97" s="154"/>
      <c r="T97" s="154"/>
      <c r="U97" s="154"/>
      <c r="V97" s="154"/>
      <c r="W97" s="154"/>
      <c r="X97" s="154"/>
      <c r="Y97" s="154"/>
      <c r="Z97" s="154"/>
      <c r="AA97" s="154"/>
      <c r="AB97" s="154"/>
      <c r="AC97" s="154"/>
      <c r="AD97" s="154"/>
      <c r="AE97" s="154"/>
    </row>
    <row r="98" spans="1:31" s="147" customFormat="1" ht="15" x14ac:dyDescent="0.25">
      <c r="A98" s="221"/>
      <c r="B98" s="156" t="s">
        <v>9</v>
      </c>
      <c r="C98" s="164">
        <v>5.9</v>
      </c>
      <c r="D98" s="129" t="s">
        <v>88</v>
      </c>
      <c r="E98" s="156" t="s">
        <v>12</v>
      </c>
      <c r="F98" s="7">
        <v>1009.1</v>
      </c>
      <c r="G98" s="142"/>
      <c r="H98" s="142"/>
      <c r="I98" s="153">
        <f t="shared" si="7"/>
        <v>0</v>
      </c>
      <c r="J98" s="153">
        <f t="shared" si="8"/>
        <v>0</v>
      </c>
      <c r="K98" s="153">
        <f t="shared" si="9"/>
        <v>0</v>
      </c>
      <c r="L98"/>
      <c r="M98" s="183"/>
      <c r="N98" s="181"/>
      <c r="O98" s="154"/>
      <c r="P98" s="154"/>
      <c r="Q98" s="154"/>
      <c r="R98" s="154"/>
      <c r="S98" s="154"/>
      <c r="T98" s="154"/>
      <c r="U98" s="154"/>
      <c r="V98" s="154"/>
      <c r="W98" s="154"/>
      <c r="X98" s="154"/>
      <c r="Y98" s="154"/>
      <c r="Z98" s="154"/>
      <c r="AA98" s="154"/>
      <c r="AB98" s="154"/>
      <c r="AC98" s="154"/>
      <c r="AD98" s="154"/>
      <c r="AE98" s="154"/>
    </row>
    <row r="99" spans="1:31" s="147" customFormat="1" ht="15" x14ac:dyDescent="0.25">
      <c r="A99" s="221"/>
      <c r="B99" s="156" t="s">
        <v>9</v>
      </c>
      <c r="C99" s="164">
        <v>5.9</v>
      </c>
      <c r="D99" s="129" t="s">
        <v>89</v>
      </c>
      <c r="E99" s="156" t="s">
        <v>12</v>
      </c>
      <c r="F99" s="7">
        <v>1158.32</v>
      </c>
      <c r="G99" s="142"/>
      <c r="H99" s="142"/>
      <c r="I99" s="153">
        <f t="shared" si="7"/>
        <v>0</v>
      </c>
      <c r="J99" s="153">
        <f t="shared" si="8"/>
        <v>0</v>
      </c>
      <c r="K99" s="153">
        <f t="shared" si="9"/>
        <v>0</v>
      </c>
      <c r="L99"/>
      <c r="M99" s="183"/>
      <c r="N99" s="181"/>
      <c r="O99" s="154"/>
      <c r="P99" s="154"/>
      <c r="Q99" s="154"/>
      <c r="R99" s="154"/>
      <c r="S99" s="154"/>
      <c r="T99" s="154"/>
      <c r="U99" s="154"/>
      <c r="V99" s="154"/>
      <c r="W99" s="154"/>
      <c r="X99" s="154"/>
      <c r="Y99" s="154"/>
      <c r="Z99" s="154"/>
      <c r="AA99" s="154"/>
      <c r="AB99" s="154"/>
      <c r="AC99" s="154"/>
      <c r="AD99" s="154"/>
      <c r="AE99" s="154"/>
    </row>
    <row r="100" spans="1:31" s="147" customFormat="1" ht="15" x14ac:dyDescent="0.25">
      <c r="A100" s="215"/>
      <c r="B100" s="156" t="s">
        <v>9</v>
      </c>
      <c r="C100" s="164">
        <v>5.9</v>
      </c>
      <c r="D100" s="129" t="s">
        <v>90</v>
      </c>
      <c r="E100" s="156" t="s">
        <v>12</v>
      </c>
      <c r="F100" s="7">
        <v>1625.53</v>
      </c>
      <c r="G100" s="142"/>
      <c r="H100" s="142"/>
      <c r="I100" s="153">
        <f t="shared" si="7"/>
        <v>0</v>
      </c>
      <c r="J100" s="153">
        <f t="shared" si="8"/>
        <v>0</v>
      </c>
      <c r="K100" s="153">
        <f t="shared" ref="K100:K126" si="10">F100*G100</f>
        <v>0</v>
      </c>
      <c r="L100"/>
      <c r="M100" s="183"/>
      <c r="N100" s="181"/>
      <c r="O100" s="154"/>
      <c r="P100" s="154"/>
      <c r="Q100" s="154"/>
      <c r="R100" s="154"/>
      <c r="S100" s="154"/>
      <c r="T100" s="154"/>
      <c r="U100" s="154"/>
      <c r="V100" s="154"/>
      <c r="W100" s="154"/>
      <c r="X100" s="154"/>
      <c r="Y100" s="154"/>
      <c r="Z100" s="154"/>
      <c r="AA100" s="154"/>
      <c r="AB100" s="154"/>
      <c r="AC100" s="154"/>
      <c r="AD100" s="154"/>
      <c r="AE100" s="154"/>
    </row>
    <row r="101" spans="1:31" s="147" customFormat="1" ht="15" x14ac:dyDescent="0.25">
      <c r="A101" s="214" t="s">
        <v>100</v>
      </c>
      <c r="B101" s="36" t="s">
        <v>9</v>
      </c>
      <c r="C101" s="164" t="s">
        <v>581</v>
      </c>
      <c r="D101" s="155" t="s">
        <v>101</v>
      </c>
      <c r="E101" s="36" t="s">
        <v>12</v>
      </c>
      <c r="F101" s="7">
        <v>830.22</v>
      </c>
      <c r="G101" s="142"/>
      <c r="H101" s="142"/>
      <c r="I101" s="153">
        <f t="shared" si="7"/>
        <v>0</v>
      </c>
      <c r="J101" s="153">
        <f t="shared" si="8"/>
        <v>0</v>
      </c>
      <c r="K101" s="153">
        <f t="shared" si="10"/>
        <v>0</v>
      </c>
      <c r="L101"/>
      <c r="M101" s="183"/>
      <c r="N101" s="181"/>
      <c r="O101" s="154"/>
      <c r="P101" s="154"/>
      <c r="Q101" s="154"/>
      <c r="R101" s="154"/>
      <c r="S101" s="154"/>
      <c r="T101" s="154"/>
      <c r="U101" s="154"/>
      <c r="V101" s="154"/>
      <c r="W101" s="154"/>
      <c r="X101" s="154"/>
      <c r="Y101" s="154"/>
      <c r="Z101" s="154"/>
      <c r="AA101" s="154"/>
      <c r="AB101" s="154"/>
      <c r="AC101" s="154"/>
      <c r="AD101" s="154"/>
      <c r="AE101" s="154"/>
    </row>
    <row r="102" spans="1:31" s="147" customFormat="1" ht="15" x14ac:dyDescent="0.25">
      <c r="A102" s="215"/>
      <c r="B102" s="36" t="s">
        <v>9</v>
      </c>
      <c r="C102" s="164" t="s">
        <v>581</v>
      </c>
      <c r="D102" s="155" t="s">
        <v>102</v>
      </c>
      <c r="E102" s="36" t="s">
        <v>12</v>
      </c>
      <c r="F102" s="7">
        <v>1302.3</v>
      </c>
      <c r="G102" s="142"/>
      <c r="H102" s="142"/>
      <c r="I102" s="153">
        <f t="shared" si="7"/>
        <v>0</v>
      </c>
      <c r="J102" s="153">
        <f t="shared" si="8"/>
        <v>0</v>
      </c>
      <c r="K102" s="153">
        <f t="shared" si="10"/>
        <v>0</v>
      </c>
      <c r="L102"/>
      <c r="M102" s="183"/>
      <c r="N102" s="181"/>
      <c r="O102" s="154"/>
      <c r="P102" s="154"/>
      <c r="Q102" s="154"/>
      <c r="R102" s="154"/>
      <c r="S102" s="154"/>
      <c r="T102" s="154"/>
      <c r="U102" s="154"/>
      <c r="V102" s="154"/>
      <c r="W102" s="154"/>
      <c r="X102" s="154"/>
      <c r="Y102" s="154"/>
      <c r="Z102" s="154"/>
      <c r="AA102" s="154"/>
      <c r="AB102" s="154"/>
      <c r="AC102" s="154"/>
      <c r="AD102" s="154"/>
      <c r="AE102" s="154"/>
    </row>
    <row r="103" spans="1:31" s="147" customFormat="1" ht="15" x14ac:dyDescent="0.25">
      <c r="A103" s="216" t="s">
        <v>93</v>
      </c>
      <c r="B103" s="36" t="s">
        <v>15</v>
      </c>
      <c r="C103" s="164">
        <v>11.4</v>
      </c>
      <c r="D103" s="129" t="s">
        <v>94</v>
      </c>
      <c r="E103" s="156" t="s">
        <v>397</v>
      </c>
      <c r="F103" s="7">
        <v>447.94</v>
      </c>
      <c r="G103" s="142"/>
      <c r="H103" s="142"/>
      <c r="I103" s="153">
        <f t="shared" si="7"/>
        <v>0</v>
      </c>
      <c r="J103" s="153">
        <f t="shared" si="8"/>
        <v>0</v>
      </c>
      <c r="K103" s="153">
        <f t="shared" si="10"/>
        <v>0</v>
      </c>
      <c r="L103"/>
      <c r="M103" s="183"/>
      <c r="N103" s="181"/>
      <c r="O103" s="154"/>
      <c r="P103" s="154"/>
      <c r="Q103" s="154"/>
      <c r="R103" s="154"/>
      <c r="S103" s="154"/>
      <c r="T103" s="154"/>
      <c r="U103" s="154"/>
      <c r="V103" s="154"/>
      <c r="W103" s="154"/>
      <c r="X103" s="154"/>
      <c r="Y103" s="154"/>
      <c r="Z103" s="154"/>
      <c r="AA103" s="154"/>
      <c r="AB103" s="154"/>
      <c r="AC103" s="154"/>
      <c r="AD103" s="154"/>
      <c r="AE103" s="154"/>
    </row>
    <row r="104" spans="1:31" s="147" customFormat="1" ht="15" x14ac:dyDescent="0.25">
      <c r="A104" s="217"/>
      <c r="B104" s="36" t="s">
        <v>15</v>
      </c>
      <c r="C104" s="164">
        <v>11.4</v>
      </c>
      <c r="D104" s="130" t="s">
        <v>95</v>
      </c>
      <c r="E104" s="156" t="s">
        <v>397</v>
      </c>
      <c r="F104" s="7">
        <v>813.62</v>
      </c>
      <c r="G104" s="142"/>
      <c r="H104" s="142"/>
      <c r="I104" s="153">
        <f t="shared" si="7"/>
        <v>0</v>
      </c>
      <c r="J104" s="153">
        <f t="shared" si="8"/>
        <v>0</v>
      </c>
      <c r="K104" s="153">
        <f t="shared" si="10"/>
        <v>0</v>
      </c>
      <c r="L104"/>
      <c r="M104" s="183"/>
      <c r="N104" s="181"/>
      <c r="O104" s="154"/>
      <c r="P104" s="154"/>
      <c r="Q104" s="154"/>
      <c r="R104" s="154"/>
      <c r="S104" s="154"/>
      <c r="T104" s="154"/>
      <c r="U104" s="154"/>
      <c r="V104" s="154"/>
      <c r="W104" s="154"/>
      <c r="X104" s="154"/>
      <c r="Y104" s="154"/>
      <c r="Z104" s="154"/>
      <c r="AA104" s="154"/>
      <c r="AB104" s="154"/>
      <c r="AC104" s="154"/>
      <c r="AD104" s="154"/>
      <c r="AE104" s="154"/>
    </row>
    <row r="105" spans="1:31" s="147" customFormat="1" ht="15" x14ac:dyDescent="0.25">
      <c r="A105" s="216" t="s">
        <v>96</v>
      </c>
      <c r="B105" s="36" t="s">
        <v>15</v>
      </c>
      <c r="C105" s="164">
        <v>11.7</v>
      </c>
      <c r="D105" s="37" t="s">
        <v>99</v>
      </c>
      <c r="E105" s="156" t="s">
        <v>97</v>
      </c>
      <c r="F105" s="7">
        <v>34.380000000000003</v>
      </c>
      <c r="G105" s="142"/>
      <c r="H105" s="142"/>
      <c r="I105" s="153">
        <f t="shared" si="7"/>
        <v>0</v>
      </c>
      <c r="J105" s="153">
        <f t="shared" si="8"/>
        <v>0</v>
      </c>
      <c r="K105" s="153">
        <f t="shared" si="10"/>
        <v>0</v>
      </c>
      <c r="L105"/>
      <c r="M105" s="183"/>
      <c r="N105" s="181"/>
      <c r="O105" s="154"/>
      <c r="P105" s="154"/>
      <c r="Q105" s="154"/>
      <c r="R105" s="154"/>
      <c r="S105" s="154"/>
      <c r="T105" s="154"/>
      <c r="U105" s="154"/>
      <c r="V105" s="154"/>
      <c r="W105" s="154"/>
      <c r="X105" s="154"/>
      <c r="Y105" s="154"/>
      <c r="Z105" s="154"/>
      <c r="AA105" s="154"/>
      <c r="AB105" s="154"/>
      <c r="AC105" s="154"/>
      <c r="AD105" s="154"/>
      <c r="AE105" s="154"/>
    </row>
    <row r="106" spans="1:31" s="147" customFormat="1" ht="15" x14ac:dyDescent="0.25">
      <c r="A106" s="217"/>
      <c r="B106" s="36" t="s">
        <v>15</v>
      </c>
      <c r="C106" s="164">
        <v>11.7</v>
      </c>
      <c r="D106" s="130" t="s">
        <v>98</v>
      </c>
      <c r="E106" s="156" t="s">
        <v>12</v>
      </c>
      <c r="F106" s="7">
        <v>246.36</v>
      </c>
      <c r="G106" s="142"/>
      <c r="H106" s="142"/>
      <c r="I106" s="153">
        <f t="shared" ref="I106:I126" si="11">IFERROR(
IF(DeliveryRoute="UU Build",$F$10:$F$126*$G$10:$G$126,
$F$10:$F$126*($G$10:$G$126+$H$10:$H$126)),
"!! ERROR !!")</f>
        <v>0</v>
      </c>
      <c r="J106" s="153">
        <f t="shared" ref="J106:J126" si="12">IFERROR(
IF(DeliveryRoute="UU Build","",
$F$10:$F$126*$H$10:$H$126),
"!! ERROR !!")</f>
        <v>0</v>
      </c>
      <c r="K106" s="153">
        <f t="shared" si="10"/>
        <v>0</v>
      </c>
      <c r="L106"/>
      <c r="M106" s="183"/>
      <c r="N106" s="181"/>
      <c r="O106" s="154"/>
      <c r="P106" s="154"/>
      <c r="Q106" s="154"/>
      <c r="R106" s="154"/>
      <c r="S106" s="154"/>
      <c r="T106" s="154"/>
      <c r="U106" s="154"/>
      <c r="V106" s="154"/>
      <c r="W106" s="154"/>
      <c r="X106" s="154"/>
      <c r="Y106" s="154"/>
      <c r="Z106" s="154"/>
      <c r="AA106" s="154"/>
      <c r="AB106" s="154"/>
      <c r="AC106" s="154"/>
      <c r="AD106" s="154"/>
      <c r="AE106" s="154"/>
    </row>
    <row r="107" spans="1:31" s="147" customFormat="1" ht="25.5" x14ac:dyDescent="0.2">
      <c r="A107" s="214" t="s">
        <v>29</v>
      </c>
      <c r="B107" s="36" t="s">
        <v>9</v>
      </c>
      <c r="C107" s="193">
        <v>14</v>
      </c>
      <c r="D107" s="39" t="s">
        <v>30</v>
      </c>
      <c r="E107" s="36" t="s">
        <v>31</v>
      </c>
      <c r="F107" s="180"/>
      <c r="G107" s="142"/>
      <c r="H107" s="142"/>
      <c r="I107" s="153">
        <f t="shared" si="11"/>
        <v>0</v>
      </c>
      <c r="J107" s="153">
        <f t="shared" si="12"/>
        <v>0</v>
      </c>
      <c r="K107" s="153">
        <f t="shared" si="10"/>
        <v>0</v>
      </c>
      <c r="L107" s="192"/>
      <c r="M107" s="183"/>
      <c r="N107" s="181"/>
      <c r="O107" s="154"/>
      <c r="P107" s="154"/>
      <c r="Q107" s="154"/>
      <c r="R107" s="154"/>
      <c r="S107" s="154"/>
      <c r="T107" s="154"/>
      <c r="U107" s="154"/>
      <c r="V107" s="154"/>
      <c r="W107" s="154"/>
      <c r="X107" s="154"/>
      <c r="Y107" s="154"/>
      <c r="Z107" s="154"/>
      <c r="AA107" s="154"/>
      <c r="AB107" s="154"/>
      <c r="AC107" s="154"/>
      <c r="AD107" s="154"/>
      <c r="AE107" s="154"/>
    </row>
    <row r="108" spans="1:31" s="147" customFormat="1" ht="25.5" x14ac:dyDescent="0.2">
      <c r="A108" s="221"/>
      <c r="B108" s="36" t="s">
        <v>15</v>
      </c>
      <c r="C108" s="164"/>
      <c r="D108" s="39" t="s">
        <v>32</v>
      </c>
      <c r="E108" s="36" t="s">
        <v>31</v>
      </c>
      <c r="F108" s="180"/>
      <c r="G108" s="142"/>
      <c r="H108" s="142"/>
      <c r="I108" s="153">
        <f t="shared" si="11"/>
        <v>0</v>
      </c>
      <c r="J108" s="153">
        <f t="shared" si="12"/>
        <v>0</v>
      </c>
      <c r="K108" s="153">
        <f t="shared" si="10"/>
        <v>0</v>
      </c>
      <c r="L108" s="192"/>
      <c r="M108" s="183"/>
      <c r="N108" s="181"/>
      <c r="O108" s="154"/>
      <c r="P108" s="154"/>
      <c r="Q108" s="154"/>
      <c r="R108" s="154"/>
      <c r="S108" s="154"/>
      <c r="T108" s="154"/>
      <c r="U108" s="154"/>
      <c r="V108" s="154"/>
      <c r="W108" s="154"/>
      <c r="X108" s="154"/>
      <c r="Y108" s="154"/>
      <c r="Z108" s="154"/>
      <c r="AA108" s="154"/>
      <c r="AB108" s="154"/>
      <c r="AC108" s="154"/>
      <c r="AD108" s="154"/>
      <c r="AE108" s="154"/>
    </row>
    <row r="109" spans="1:31" s="147" customFormat="1" ht="25.5" x14ac:dyDescent="0.2">
      <c r="A109" s="221"/>
      <c r="B109" s="36" t="s">
        <v>15</v>
      </c>
      <c r="C109" s="164"/>
      <c r="D109" s="39" t="s">
        <v>33</v>
      </c>
      <c r="E109" s="36" t="s">
        <v>31</v>
      </c>
      <c r="F109" s="180"/>
      <c r="G109" s="142"/>
      <c r="H109" s="142"/>
      <c r="I109" s="153">
        <f t="shared" si="11"/>
        <v>0</v>
      </c>
      <c r="J109" s="153">
        <f t="shared" si="12"/>
        <v>0</v>
      </c>
      <c r="K109" s="153">
        <f t="shared" si="10"/>
        <v>0</v>
      </c>
      <c r="L109" s="192"/>
      <c r="M109" s="183"/>
      <c r="N109" s="181"/>
      <c r="O109" s="154"/>
      <c r="P109" s="154"/>
      <c r="Q109" s="154"/>
      <c r="R109" s="154"/>
      <c r="S109" s="154"/>
      <c r="T109" s="154"/>
      <c r="U109" s="154"/>
      <c r="V109" s="154"/>
      <c r="W109" s="154"/>
      <c r="X109" s="154"/>
      <c r="Y109" s="154"/>
      <c r="Z109" s="154"/>
      <c r="AA109" s="154"/>
      <c r="AB109" s="154"/>
      <c r="AC109" s="154"/>
      <c r="AD109" s="154"/>
      <c r="AE109" s="154"/>
    </row>
    <row r="110" spans="1:31" s="147" customFormat="1" x14ac:dyDescent="0.2">
      <c r="A110" s="215"/>
      <c r="B110" s="36" t="s">
        <v>9</v>
      </c>
      <c r="C110" s="164">
        <v>11.3</v>
      </c>
      <c r="D110" s="39" t="s">
        <v>382</v>
      </c>
      <c r="E110" s="36" t="s">
        <v>497</v>
      </c>
      <c r="F110" s="7">
        <v>301.62</v>
      </c>
      <c r="G110" s="142"/>
      <c r="H110" s="142"/>
      <c r="I110" s="153">
        <f t="shared" si="11"/>
        <v>0</v>
      </c>
      <c r="J110" s="153">
        <f t="shared" si="12"/>
        <v>0</v>
      </c>
      <c r="K110" s="153">
        <f t="shared" si="10"/>
        <v>0</v>
      </c>
      <c r="L110" s="192"/>
      <c r="M110" s="183"/>
      <c r="N110" s="181"/>
      <c r="O110" s="154"/>
      <c r="P110" s="154"/>
      <c r="Q110" s="154"/>
      <c r="R110" s="154"/>
      <c r="S110" s="154"/>
      <c r="T110" s="154"/>
      <c r="U110" s="154"/>
      <c r="V110" s="154"/>
      <c r="W110" s="154"/>
      <c r="X110" s="154"/>
      <c r="Y110" s="154"/>
      <c r="Z110" s="154"/>
      <c r="AA110" s="154"/>
      <c r="AB110" s="154"/>
      <c r="AC110" s="154"/>
      <c r="AD110" s="154"/>
      <c r="AE110" s="154"/>
    </row>
    <row r="111" spans="1:31" s="147" customFormat="1" ht="15" customHeight="1" x14ac:dyDescent="0.25">
      <c r="A111" s="218" t="s">
        <v>34</v>
      </c>
      <c r="B111" s="36" t="s">
        <v>15</v>
      </c>
      <c r="C111" s="164" t="s">
        <v>582</v>
      </c>
      <c r="D111" s="39" t="s">
        <v>377</v>
      </c>
      <c r="E111" s="157" t="s">
        <v>493</v>
      </c>
      <c r="F111" s="7">
        <v>799.78</v>
      </c>
      <c r="G111" s="142"/>
      <c r="H111" s="142"/>
      <c r="I111" s="153">
        <f t="shared" si="11"/>
        <v>0</v>
      </c>
      <c r="J111" s="153">
        <f t="shared" si="12"/>
        <v>0</v>
      </c>
      <c r="K111" s="153">
        <f t="shared" si="10"/>
        <v>0</v>
      </c>
      <c r="L111" s="54"/>
      <c r="M111" s="183"/>
      <c r="N111" s="181"/>
      <c r="O111" s="154"/>
      <c r="P111" s="154"/>
      <c r="Q111" s="154"/>
      <c r="R111" s="154"/>
      <c r="S111" s="154"/>
      <c r="T111" s="154"/>
      <c r="U111" s="154"/>
      <c r="V111" s="154"/>
      <c r="W111" s="154"/>
      <c r="X111" s="154"/>
      <c r="Y111" s="154"/>
      <c r="Z111" s="154"/>
      <c r="AA111" s="154"/>
      <c r="AB111" s="154"/>
      <c r="AC111" s="154"/>
      <c r="AD111" s="154"/>
      <c r="AE111" s="154"/>
    </row>
    <row r="112" spans="1:31" s="147" customFormat="1" ht="15" x14ac:dyDescent="0.25">
      <c r="A112" s="219"/>
      <c r="B112" s="36" t="s">
        <v>15</v>
      </c>
      <c r="C112" s="164" t="s">
        <v>582</v>
      </c>
      <c r="D112" s="130" t="s">
        <v>468</v>
      </c>
      <c r="E112" s="157" t="s">
        <v>493</v>
      </c>
      <c r="F112" s="7">
        <v>997.55</v>
      </c>
      <c r="G112" s="142"/>
      <c r="H112" s="142"/>
      <c r="I112" s="153">
        <f t="shared" si="11"/>
        <v>0</v>
      </c>
      <c r="J112" s="153">
        <f t="shared" si="12"/>
        <v>0</v>
      </c>
      <c r="K112" s="153">
        <f t="shared" si="10"/>
        <v>0</v>
      </c>
      <c r="L112" s="54"/>
      <c r="M112" s="183"/>
      <c r="N112" s="181"/>
      <c r="O112" s="154"/>
      <c r="P112" s="154"/>
      <c r="Q112" s="154"/>
      <c r="R112" s="154"/>
      <c r="S112" s="154"/>
      <c r="T112" s="154"/>
      <c r="U112" s="154"/>
      <c r="V112" s="154"/>
      <c r="W112" s="154"/>
      <c r="X112" s="154"/>
      <c r="Y112" s="154"/>
      <c r="Z112" s="154"/>
      <c r="AA112" s="154"/>
      <c r="AB112" s="154"/>
      <c r="AC112" s="154"/>
      <c r="AD112" s="154"/>
      <c r="AE112" s="154"/>
    </row>
    <row r="113" spans="1:31" s="147" customFormat="1" ht="15" x14ac:dyDescent="0.25">
      <c r="A113" s="219"/>
      <c r="B113" s="36" t="s">
        <v>15</v>
      </c>
      <c r="C113" s="164" t="s">
        <v>582</v>
      </c>
      <c r="D113" s="130" t="s">
        <v>469</v>
      </c>
      <c r="E113" s="157" t="s">
        <v>493</v>
      </c>
      <c r="F113" s="7">
        <v>1231.44</v>
      </c>
      <c r="G113" s="142"/>
      <c r="H113" s="142"/>
      <c r="I113" s="153">
        <f t="shared" si="11"/>
        <v>0</v>
      </c>
      <c r="J113" s="153">
        <f t="shared" si="12"/>
        <v>0</v>
      </c>
      <c r="K113" s="153">
        <f t="shared" si="10"/>
        <v>0</v>
      </c>
      <c r="L113" s="54"/>
      <c r="M113" s="183"/>
      <c r="N113" s="181"/>
      <c r="O113" s="154"/>
      <c r="P113" s="154"/>
      <c r="Q113" s="154"/>
      <c r="R113" s="154"/>
      <c r="S113" s="154"/>
      <c r="T113" s="154"/>
      <c r="U113" s="154"/>
      <c r="V113" s="154"/>
      <c r="W113" s="154"/>
      <c r="X113" s="154"/>
      <c r="Y113" s="154"/>
      <c r="Z113" s="154"/>
      <c r="AA113" s="154"/>
      <c r="AB113" s="154"/>
      <c r="AC113" s="154"/>
      <c r="AD113" s="154"/>
      <c r="AE113" s="154"/>
    </row>
    <row r="114" spans="1:31" s="147" customFormat="1" ht="15" x14ac:dyDescent="0.25">
      <c r="A114" s="219"/>
      <c r="B114" s="36" t="s">
        <v>15</v>
      </c>
      <c r="C114" s="164" t="s">
        <v>582</v>
      </c>
      <c r="D114" s="130" t="s">
        <v>392</v>
      </c>
      <c r="E114" s="157" t="s">
        <v>35</v>
      </c>
      <c r="F114" s="7">
        <v>110.8</v>
      </c>
      <c r="G114" s="142"/>
      <c r="H114" s="142"/>
      <c r="I114" s="153">
        <f t="shared" si="11"/>
        <v>0</v>
      </c>
      <c r="J114" s="153">
        <f t="shared" si="12"/>
        <v>0</v>
      </c>
      <c r="K114" s="153">
        <f t="shared" si="10"/>
        <v>0</v>
      </c>
      <c r="L114" s="54"/>
      <c r="M114" s="183"/>
      <c r="N114" s="181"/>
      <c r="O114" s="154"/>
      <c r="P114" s="154"/>
      <c r="Q114" s="154"/>
      <c r="R114" s="154"/>
      <c r="S114" s="154"/>
      <c r="T114" s="154"/>
      <c r="U114" s="154"/>
      <c r="V114" s="154"/>
      <c r="W114" s="154"/>
      <c r="X114" s="154"/>
      <c r="Y114" s="154"/>
      <c r="Z114" s="154"/>
      <c r="AA114" s="154"/>
      <c r="AB114" s="154"/>
      <c r="AC114" s="154"/>
      <c r="AD114" s="154"/>
      <c r="AE114" s="154"/>
    </row>
    <row r="115" spans="1:31" s="147" customFormat="1" ht="15" x14ac:dyDescent="0.25">
      <c r="A115" s="219"/>
      <c r="B115" s="36" t="s">
        <v>15</v>
      </c>
      <c r="C115" s="164" t="s">
        <v>583</v>
      </c>
      <c r="D115" s="130" t="s">
        <v>378</v>
      </c>
      <c r="E115" s="157" t="s">
        <v>495</v>
      </c>
      <c r="F115" s="7">
        <v>1658.97</v>
      </c>
      <c r="G115" s="142"/>
      <c r="H115" s="142"/>
      <c r="I115" s="153">
        <f t="shared" si="11"/>
        <v>0</v>
      </c>
      <c r="J115" s="153">
        <f t="shared" si="12"/>
        <v>0</v>
      </c>
      <c r="K115" s="153">
        <f t="shared" si="10"/>
        <v>0</v>
      </c>
      <c r="L115" s="54"/>
      <c r="M115" s="183"/>
      <c r="N115" s="181"/>
      <c r="O115" s="154"/>
      <c r="P115" s="154"/>
      <c r="Q115" s="154"/>
      <c r="R115" s="154"/>
      <c r="S115" s="154"/>
      <c r="T115" s="154"/>
      <c r="U115" s="154"/>
      <c r="V115" s="154"/>
      <c r="W115" s="154"/>
      <c r="X115" s="154"/>
      <c r="Y115" s="154"/>
      <c r="Z115" s="154"/>
      <c r="AA115" s="154"/>
      <c r="AB115" s="154"/>
      <c r="AC115" s="154"/>
      <c r="AD115" s="154"/>
      <c r="AE115" s="154"/>
    </row>
    <row r="116" spans="1:31" s="147" customFormat="1" ht="15" x14ac:dyDescent="0.25">
      <c r="A116" s="219"/>
      <c r="B116" s="36" t="s">
        <v>15</v>
      </c>
      <c r="C116" s="164" t="s">
        <v>583</v>
      </c>
      <c r="D116" s="130" t="s">
        <v>379</v>
      </c>
      <c r="E116" s="157" t="s">
        <v>494</v>
      </c>
      <c r="F116" s="7">
        <v>2089.96</v>
      </c>
      <c r="G116" s="142"/>
      <c r="H116" s="142"/>
      <c r="I116" s="153">
        <f t="shared" si="11"/>
        <v>0</v>
      </c>
      <c r="J116" s="153">
        <f t="shared" si="12"/>
        <v>0</v>
      </c>
      <c r="K116" s="153">
        <f t="shared" si="10"/>
        <v>0</v>
      </c>
      <c r="L116" s="54"/>
      <c r="M116" s="183"/>
      <c r="N116" s="181"/>
      <c r="O116" s="154"/>
      <c r="P116" s="154"/>
      <c r="Q116" s="154"/>
      <c r="R116" s="154"/>
      <c r="S116" s="154"/>
      <c r="T116" s="154"/>
      <c r="U116" s="154"/>
      <c r="V116" s="154"/>
      <c r="W116" s="154"/>
      <c r="X116" s="154"/>
      <c r="Y116" s="154"/>
      <c r="Z116" s="154"/>
      <c r="AA116" s="154"/>
      <c r="AB116" s="154"/>
      <c r="AC116" s="154"/>
      <c r="AD116" s="154"/>
      <c r="AE116" s="154"/>
    </row>
    <row r="117" spans="1:31" s="29" customFormat="1" ht="51" x14ac:dyDescent="0.25">
      <c r="A117" s="219"/>
      <c r="B117" s="38" t="s">
        <v>15</v>
      </c>
      <c r="C117" s="164" t="s">
        <v>584</v>
      </c>
      <c r="D117" s="41" t="s">
        <v>496</v>
      </c>
      <c r="E117" s="157" t="s">
        <v>493</v>
      </c>
      <c r="F117" s="7">
        <v>1262.5899999999999</v>
      </c>
      <c r="G117" s="9"/>
      <c r="H117" s="9"/>
      <c r="I117" s="27">
        <f t="shared" si="11"/>
        <v>0</v>
      </c>
      <c r="J117" s="153">
        <f t="shared" si="12"/>
        <v>0</v>
      </c>
      <c r="K117" s="153">
        <f t="shared" si="10"/>
        <v>0</v>
      </c>
      <c r="L117" s="54"/>
      <c r="M117" s="183"/>
      <c r="N117" s="181"/>
      <c r="O117" s="1"/>
      <c r="P117" s="1"/>
      <c r="Q117" s="1"/>
      <c r="R117" s="1"/>
      <c r="S117" s="1"/>
      <c r="T117" s="1"/>
      <c r="U117" s="1"/>
      <c r="V117" s="1"/>
      <c r="W117" s="1"/>
      <c r="X117" s="1"/>
      <c r="Y117" s="1"/>
      <c r="Z117" s="1"/>
      <c r="AA117" s="1"/>
      <c r="AB117" s="1"/>
      <c r="AC117" s="1"/>
      <c r="AD117" s="1"/>
      <c r="AE117" s="1"/>
    </row>
    <row r="118" spans="1:31" s="29" customFormat="1" ht="15" x14ac:dyDescent="0.25">
      <c r="A118" s="219"/>
      <c r="B118" s="38" t="s">
        <v>15</v>
      </c>
      <c r="C118" s="164" t="s">
        <v>585</v>
      </c>
      <c r="D118" s="41" t="s">
        <v>567</v>
      </c>
      <c r="E118" s="40" t="s">
        <v>12</v>
      </c>
      <c r="F118" s="180"/>
      <c r="G118" s="9"/>
      <c r="H118" s="9"/>
      <c r="I118" s="27">
        <f t="shared" si="11"/>
        <v>0</v>
      </c>
      <c r="J118" s="153">
        <f t="shared" si="12"/>
        <v>0</v>
      </c>
      <c r="K118" s="153">
        <f t="shared" ref="K118:K122" si="13">F118*G118</f>
        <v>0</v>
      </c>
      <c r="L118"/>
      <c r="M118" s="183"/>
      <c r="N118" s="181"/>
      <c r="O118" s="1"/>
      <c r="P118" s="1"/>
      <c r="Q118" s="1"/>
      <c r="R118" s="1"/>
      <c r="S118" s="1"/>
      <c r="T118" s="1"/>
      <c r="U118" s="1"/>
      <c r="V118" s="1"/>
      <c r="W118" s="1"/>
      <c r="X118" s="1"/>
      <c r="Y118" s="1"/>
      <c r="Z118" s="1"/>
      <c r="AA118" s="1"/>
      <c r="AB118" s="1"/>
      <c r="AC118" s="1"/>
      <c r="AD118" s="1"/>
      <c r="AE118" s="1"/>
    </row>
    <row r="119" spans="1:31" s="29" customFormat="1" ht="15" x14ac:dyDescent="0.25">
      <c r="A119" s="219"/>
      <c r="B119" s="38" t="s">
        <v>15</v>
      </c>
      <c r="C119" s="164" t="s">
        <v>584</v>
      </c>
      <c r="D119" s="41" t="s">
        <v>472</v>
      </c>
      <c r="E119" s="157" t="s">
        <v>493</v>
      </c>
      <c r="F119" s="7">
        <v>3140.24</v>
      </c>
      <c r="G119" s="9"/>
      <c r="H119" s="9"/>
      <c r="I119" s="27">
        <f t="shared" si="11"/>
        <v>0</v>
      </c>
      <c r="J119" s="153">
        <f t="shared" si="12"/>
        <v>0</v>
      </c>
      <c r="K119" s="153">
        <f t="shared" si="13"/>
        <v>0</v>
      </c>
      <c r="L119"/>
      <c r="M119" s="183"/>
      <c r="N119" s="181"/>
      <c r="O119" s="1"/>
      <c r="P119" s="1"/>
      <c r="Q119" s="1"/>
      <c r="R119" s="1"/>
      <c r="S119" s="1"/>
      <c r="T119" s="1"/>
      <c r="U119" s="1"/>
      <c r="V119" s="1"/>
      <c r="W119" s="1"/>
      <c r="X119" s="1"/>
      <c r="Y119" s="1"/>
      <c r="Z119" s="1"/>
      <c r="AA119" s="1"/>
      <c r="AB119" s="1"/>
      <c r="AC119" s="1"/>
      <c r="AD119" s="1"/>
      <c r="AE119" s="1"/>
    </row>
    <row r="120" spans="1:31" s="29" customFormat="1" ht="15" x14ac:dyDescent="0.25">
      <c r="A120" s="219"/>
      <c r="B120" s="38" t="s">
        <v>15</v>
      </c>
      <c r="C120" s="164" t="s">
        <v>585</v>
      </c>
      <c r="D120" s="130" t="s">
        <v>411</v>
      </c>
      <c r="E120" s="157" t="s">
        <v>12</v>
      </c>
      <c r="F120" s="180"/>
      <c r="G120" s="9"/>
      <c r="H120" s="9"/>
      <c r="I120" s="27">
        <f t="shared" si="11"/>
        <v>0</v>
      </c>
      <c r="J120" s="153">
        <f t="shared" si="12"/>
        <v>0</v>
      </c>
      <c r="K120" s="153">
        <f t="shared" si="13"/>
        <v>0</v>
      </c>
      <c r="L120"/>
      <c r="M120" s="183"/>
      <c r="N120" s="181"/>
      <c r="O120" s="1"/>
      <c r="P120" s="1"/>
      <c r="Q120" s="1"/>
      <c r="R120" s="1"/>
      <c r="S120" s="1"/>
      <c r="T120" s="1"/>
      <c r="U120" s="1"/>
      <c r="V120" s="1"/>
      <c r="W120" s="1"/>
      <c r="X120" s="1"/>
      <c r="Y120" s="1"/>
      <c r="Z120" s="1"/>
      <c r="AA120" s="1"/>
      <c r="AB120" s="1"/>
      <c r="AC120" s="1"/>
      <c r="AD120" s="1"/>
      <c r="AE120" s="1"/>
    </row>
    <row r="121" spans="1:31" s="29" customFormat="1" ht="15" x14ac:dyDescent="0.25">
      <c r="A121" s="219"/>
      <c r="B121" s="38" t="s">
        <v>15</v>
      </c>
      <c r="C121" s="164" t="s">
        <v>585</v>
      </c>
      <c r="D121" s="130" t="s">
        <v>412</v>
      </c>
      <c r="E121" s="157" t="s">
        <v>12</v>
      </c>
      <c r="F121" s="7">
        <v>3868.6007853940605</v>
      </c>
      <c r="G121" s="9"/>
      <c r="H121" s="9"/>
      <c r="I121" s="27">
        <f t="shared" si="11"/>
        <v>0</v>
      </c>
      <c r="J121" s="153">
        <f t="shared" si="12"/>
        <v>0</v>
      </c>
      <c r="K121" s="153">
        <f t="shared" si="13"/>
        <v>0</v>
      </c>
      <c r="L121"/>
      <c r="M121" s="183"/>
      <c r="N121" s="181"/>
      <c r="O121" s="1"/>
      <c r="P121" s="1"/>
      <c r="Q121" s="1"/>
      <c r="R121" s="1"/>
      <c r="S121" s="1"/>
      <c r="T121" s="1"/>
      <c r="U121" s="1"/>
      <c r="V121" s="1"/>
      <c r="W121" s="1"/>
      <c r="X121" s="1"/>
      <c r="Y121" s="1"/>
      <c r="Z121" s="1"/>
      <c r="AA121" s="1"/>
      <c r="AB121" s="1"/>
      <c r="AC121" s="1"/>
      <c r="AD121" s="1"/>
      <c r="AE121" s="1"/>
    </row>
    <row r="122" spans="1:31" s="29" customFormat="1" ht="15" x14ac:dyDescent="0.25">
      <c r="A122" s="219"/>
      <c r="B122" s="38" t="s">
        <v>15</v>
      </c>
      <c r="C122" s="164" t="s">
        <v>585</v>
      </c>
      <c r="D122" s="130" t="s">
        <v>414</v>
      </c>
      <c r="E122" s="157" t="s">
        <v>12</v>
      </c>
      <c r="F122" s="7">
        <v>1486.88</v>
      </c>
      <c r="G122" s="9"/>
      <c r="H122" s="9"/>
      <c r="I122" s="27">
        <f t="shared" si="11"/>
        <v>0</v>
      </c>
      <c r="J122" s="153">
        <f t="shared" si="12"/>
        <v>0</v>
      </c>
      <c r="K122" s="153">
        <f t="shared" si="13"/>
        <v>0</v>
      </c>
      <c r="L122"/>
      <c r="M122" s="183"/>
      <c r="N122" s="181"/>
      <c r="O122" s="1"/>
      <c r="P122" s="1"/>
      <c r="Q122" s="1"/>
      <c r="R122" s="1"/>
      <c r="S122" s="1"/>
      <c r="T122" s="1"/>
      <c r="U122" s="1"/>
      <c r="V122" s="1"/>
      <c r="W122" s="1"/>
      <c r="X122" s="1"/>
      <c r="Y122" s="1"/>
      <c r="Z122" s="1"/>
      <c r="AA122" s="1"/>
      <c r="AB122" s="1"/>
      <c r="AC122" s="1"/>
      <c r="AD122" s="1"/>
      <c r="AE122" s="1"/>
    </row>
    <row r="123" spans="1:31" s="29" customFormat="1" ht="15" x14ac:dyDescent="0.25">
      <c r="A123" s="219"/>
      <c r="B123" s="38" t="s">
        <v>15</v>
      </c>
      <c r="C123" s="164" t="s">
        <v>585</v>
      </c>
      <c r="D123" s="41" t="s">
        <v>324</v>
      </c>
      <c r="E123" s="40" t="s">
        <v>35</v>
      </c>
      <c r="F123" s="180"/>
      <c r="G123" s="9"/>
      <c r="H123" s="9"/>
      <c r="I123" s="27">
        <f t="shared" si="11"/>
        <v>0</v>
      </c>
      <c r="J123" s="153">
        <f t="shared" si="12"/>
        <v>0</v>
      </c>
      <c r="K123" s="153">
        <f t="shared" si="10"/>
        <v>0</v>
      </c>
      <c r="L123"/>
      <c r="M123" s="183"/>
      <c r="N123" s="181"/>
      <c r="O123" s="1"/>
      <c r="P123" s="1"/>
      <c r="Q123" s="1"/>
      <c r="R123" s="1"/>
      <c r="S123" s="1"/>
      <c r="T123" s="1"/>
      <c r="U123" s="1"/>
      <c r="V123" s="1"/>
      <c r="W123" s="1"/>
      <c r="X123" s="1"/>
      <c r="Y123" s="1"/>
      <c r="Z123" s="1"/>
      <c r="AA123" s="1"/>
      <c r="AB123" s="1"/>
      <c r="AC123" s="1"/>
      <c r="AD123" s="1"/>
      <c r="AE123" s="1"/>
    </row>
    <row r="124" spans="1:31" s="29" customFormat="1" ht="15" x14ac:dyDescent="0.25">
      <c r="A124" s="219"/>
      <c r="B124" s="38" t="s">
        <v>15</v>
      </c>
      <c r="C124" s="164" t="s">
        <v>585</v>
      </c>
      <c r="D124" s="41" t="s">
        <v>36</v>
      </c>
      <c r="E124" s="40" t="s">
        <v>12</v>
      </c>
      <c r="F124" s="180"/>
      <c r="G124" s="9"/>
      <c r="H124" s="9"/>
      <c r="I124" s="27">
        <f t="shared" si="11"/>
        <v>0</v>
      </c>
      <c r="J124" s="153">
        <f t="shared" si="12"/>
        <v>0</v>
      </c>
      <c r="K124" s="153">
        <f t="shared" si="10"/>
        <v>0</v>
      </c>
      <c r="L124"/>
      <c r="M124" s="183"/>
      <c r="N124" s="181"/>
      <c r="O124" s="1"/>
      <c r="P124" s="1"/>
      <c r="Q124" s="1"/>
      <c r="R124" s="1"/>
      <c r="S124" s="1"/>
      <c r="T124" s="1"/>
      <c r="U124" s="1"/>
      <c r="V124" s="1"/>
      <c r="W124" s="1"/>
      <c r="X124" s="1"/>
      <c r="Y124" s="1"/>
      <c r="Z124" s="1"/>
      <c r="AA124" s="1"/>
      <c r="AB124" s="1"/>
      <c r="AC124" s="1"/>
      <c r="AD124" s="1"/>
      <c r="AE124" s="1"/>
    </row>
    <row r="125" spans="1:31" s="29" customFormat="1" ht="15" x14ac:dyDescent="0.25">
      <c r="A125" s="219"/>
      <c r="B125" s="38" t="s">
        <v>15</v>
      </c>
      <c r="C125" s="164" t="s">
        <v>585</v>
      </c>
      <c r="D125" s="41" t="s">
        <v>37</v>
      </c>
      <c r="E125" s="40" t="s">
        <v>12</v>
      </c>
      <c r="F125" s="180"/>
      <c r="G125" s="9"/>
      <c r="H125" s="9"/>
      <c r="I125" s="27">
        <f t="shared" si="11"/>
        <v>0</v>
      </c>
      <c r="J125" s="153">
        <f t="shared" si="12"/>
        <v>0</v>
      </c>
      <c r="K125" s="153">
        <f t="shared" si="10"/>
        <v>0</v>
      </c>
      <c r="L125"/>
      <c r="M125" s="183"/>
      <c r="N125" s="181"/>
      <c r="O125" s="1"/>
      <c r="P125" s="1"/>
      <c r="Q125" s="1"/>
      <c r="R125" s="1"/>
      <c r="S125" s="1"/>
      <c r="T125" s="1"/>
      <c r="U125" s="1"/>
      <c r="V125" s="1"/>
      <c r="W125" s="1"/>
      <c r="X125" s="1"/>
      <c r="Y125" s="1"/>
      <c r="Z125" s="1"/>
      <c r="AA125" s="1"/>
      <c r="AB125" s="1"/>
      <c r="AC125" s="1"/>
      <c r="AD125" s="1"/>
      <c r="AE125" s="1"/>
    </row>
    <row r="126" spans="1:31" s="29" customFormat="1" ht="15" x14ac:dyDescent="0.25">
      <c r="A126" s="220"/>
      <c r="B126" s="38" t="s">
        <v>15</v>
      </c>
      <c r="C126" s="164" t="s">
        <v>585</v>
      </c>
      <c r="D126" s="41" t="s">
        <v>413</v>
      </c>
      <c r="E126" s="40" t="s">
        <v>12</v>
      </c>
      <c r="F126" s="180"/>
      <c r="G126" s="9"/>
      <c r="H126" s="9"/>
      <c r="I126" s="27">
        <f t="shared" si="11"/>
        <v>0</v>
      </c>
      <c r="J126" s="153">
        <f t="shared" si="12"/>
        <v>0</v>
      </c>
      <c r="K126" s="153">
        <f t="shared" si="10"/>
        <v>0</v>
      </c>
      <c r="L126"/>
      <c r="M126" s="183"/>
      <c r="N126" s="181"/>
      <c r="O126" s="1"/>
      <c r="P126" s="1"/>
      <c r="Q126" s="1"/>
      <c r="R126" s="1"/>
      <c r="S126" s="1"/>
      <c r="T126" s="1"/>
      <c r="U126" s="1"/>
      <c r="V126" s="1"/>
      <c r="W126" s="1"/>
      <c r="X126" s="1"/>
      <c r="Y126" s="1"/>
      <c r="Z126" s="1"/>
      <c r="AA126" s="1"/>
      <c r="AB126" s="1"/>
      <c r="AC126" s="1"/>
      <c r="AD126" s="1"/>
      <c r="AE126" s="1"/>
    </row>
    <row r="127" spans="1:31" s="29" customFormat="1" x14ac:dyDescent="0.2">
      <c r="A127" s="45"/>
      <c r="B127" s="138"/>
      <c r="C127" s="139"/>
      <c r="D127" s="225" t="str">
        <f>IF(DeliveryRoute="UU Build","Mains scheme cost","SLP mains scheme cost")</f>
        <v>SLP mains scheme cost</v>
      </c>
      <c r="E127" s="226"/>
      <c r="F127" s="226"/>
      <c r="G127" s="226"/>
      <c r="H127" s="227"/>
      <c r="I127" s="14">
        <f>IF(DeliveryRoute="Self-Lay",SUM(I10:I126),SUM(K10:K126))</f>
        <v>0</v>
      </c>
      <c r="J127" s="1"/>
      <c r="K127" s="1"/>
      <c r="L127" s="31"/>
      <c r="M127" s="31"/>
      <c r="N127" s="31"/>
      <c r="O127" s="1"/>
      <c r="P127" s="1"/>
      <c r="Q127" s="1"/>
      <c r="R127" s="1"/>
      <c r="S127" s="1"/>
      <c r="T127" s="1"/>
      <c r="U127" s="1"/>
      <c r="V127" s="1"/>
      <c r="W127" s="1"/>
      <c r="X127" s="1"/>
      <c r="Y127" s="1"/>
      <c r="Z127" s="1"/>
      <c r="AA127" s="1"/>
      <c r="AB127" s="1"/>
      <c r="AC127" s="1"/>
      <c r="AD127" s="1"/>
      <c r="AE127" s="1"/>
    </row>
    <row r="128" spans="1:31" ht="27.75" customHeight="1" x14ac:dyDescent="0.2">
      <c r="A128" s="11"/>
      <c r="B128" s="12"/>
      <c r="C128" s="13"/>
      <c r="D128" s="225" t="str">
        <f>IF(DeliveryRoute="UU Build","","UU Charges")</f>
        <v>UU Charges</v>
      </c>
      <c r="E128" s="226"/>
      <c r="F128" s="226"/>
      <c r="G128" s="226"/>
      <c r="H128" s="227"/>
      <c r="I128" s="14">
        <f>IF(DeliveryRoute="UU Build","",SUM(K10:K126))</f>
        <v>0</v>
      </c>
    </row>
    <row r="129" spans="1:14" ht="58.5" customHeight="1" x14ac:dyDescent="0.3">
      <c r="A129"/>
      <c r="B129"/>
      <c r="C129" s="110"/>
      <c r="D129" s="111"/>
      <c r="E129" s="222"/>
      <c r="F129" s="222"/>
      <c r="G129" s="222"/>
      <c r="H129" s="222"/>
    </row>
    <row r="130" spans="1:14" ht="45.75" customHeight="1" x14ac:dyDescent="0.3">
      <c r="A130" s="15"/>
      <c r="B130" s="222"/>
      <c r="C130" s="224" t="s">
        <v>338</v>
      </c>
      <c r="D130" s="224"/>
      <c r="E130"/>
      <c r="F130" s="1"/>
      <c r="G130" s="1"/>
      <c r="H130" s="1"/>
      <c r="I130" s="56" t="s">
        <v>119</v>
      </c>
    </row>
    <row r="131" spans="1:14" ht="27.75" customHeight="1" x14ac:dyDescent="0.25">
      <c r="A131" s="15"/>
      <c r="B131" s="222"/>
      <c r="C131"/>
      <c r="D131"/>
      <c r="E131"/>
      <c r="F131" s="1"/>
      <c r="G131" s="1"/>
      <c r="H131" s="1"/>
      <c r="I131" s="1"/>
    </row>
    <row r="132" spans="1:14" ht="27.75" customHeight="1" x14ac:dyDescent="0.25">
      <c r="A132" s="15"/>
      <c r="B132" s="222"/>
      <c r="C132"/>
      <c r="D132"/>
      <c r="E132"/>
      <c r="F132" s="1"/>
      <c r="G132" s="1"/>
      <c r="H132" s="1"/>
      <c r="I132" s="1"/>
    </row>
    <row r="133" spans="1:14" s="1" customFormat="1" ht="15" x14ac:dyDescent="0.25">
      <c r="A133" s="15"/>
      <c r="B133" s="222"/>
      <c r="D133"/>
      <c r="E133"/>
      <c r="F133"/>
      <c r="G133"/>
      <c r="H133"/>
      <c r="I133"/>
      <c r="L133" s="31"/>
      <c r="M133" s="31"/>
      <c r="N133" s="31"/>
    </row>
    <row r="134" spans="1:14" s="1" customFormat="1" x14ac:dyDescent="0.2">
      <c r="A134" s="15"/>
      <c r="B134" s="2"/>
      <c r="C134" s="19" t="s">
        <v>38</v>
      </c>
      <c r="D134" s="31"/>
      <c r="E134" s="2"/>
      <c r="G134" s="2"/>
      <c r="H134" s="2"/>
      <c r="I134" s="2"/>
      <c r="L134" s="31"/>
      <c r="M134" s="31"/>
      <c r="N134" s="31"/>
    </row>
    <row r="135" spans="1:14" s="1" customFormat="1" x14ac:dyDescent="0.2">
      <c r="A135" s="15"/>
      <c r="B135" s="2"/>
      <c r="D135" s="19"/>
      <c r="E135" s="2"/>
      <c r="G135" s="2"/>
      <c r="H135" s="2"/>
      <c r="I135" s="2"/>
      <c r="L135" s="31"/>
      <c r="M135" s="31"/>
      <c r="N135" s="31"/>
    </row>
    <row r="136" spans="1:14" s="1" customFormat="1" ht="15" x14ac:dyDescent="0.2">
      <c r="A136" s="15"/>
      <c r="B136" s="10" t="s">
        <v>9</v>
      </c>
      <c r="C136" s="16">
        <v>10.199999999999999</v>
      </c>
      <c r="D136" s="17" t="s">
        <v>39</v>
      </c>
      <c r="E136" s="16" t="s">
        <v>40</v>
      </c>
      <c r="F136" s="7">
        <v>108</v>
      </c>
      <c r="G136" s="2"/>
      <c r="H136" s="2"/>
      <c r="I136" s="2"/>
      <c r="L136" s="188"/>
      <c r="M136" s="31"/>
      <c r="N136" s="31"/>
    </row>
    <row r="137" spans="1:14" s="1" customFormat="1" ht="15" x14ac:dyDescent="0.25">
      <c r="A137" s="15"/>
      <c r="B137" s="10" t="s">
        <v>9</v>
      </c>
      <c r="C137" s="16">
        <v>10.8</v>
      </c>
      <c r="D137" s="18" t="s">
        <v>41</v>
      </c>
      <c r="E137" s="16" t="s">
        <v>40</v>
      </c>
      <c r="F137" s="7">
        <v>2565</v>
      </c>
      <c r="G137" s="2"/>
      <c r="H137" s="2"/>
      <c r="I137" s="2"/>
      <c r="L137"/>
      <c r="M137" s="31"/>
      <c r="N137" s="31"/>
    </row>
    <row r="138" spans="1:14" s="1" customFormat="1" ht="15" x14ac:dyDescent="0.25">
      <c r="A138" s="15"/>
      <c r="B138" s="10" t="s">
        <v>9</v>
      </c>
      <c r="C138" s="16" t="s">
        <v>394</v>
      </c>
      <c r="D138" s="17" t="s">
        <v>380</v>
      </c>
      <c r="E138" s="16" t="s">
        <v>158</v>
      </c>
      <c r="F138" s="7">
        <v>59</v>
      </c>
      <c r="G138" s="2"/>
      <c r="H138" s="2"/>
      <c r="I138" s="2"/>
      <c r="L138"/>
      <c r="M138" s="31"/>
      <c r="N138" s="31"/>
    </row>
    <row r="139" spans="1:14" s="1" customFormat="1" ht="15" x14ac:dyDescent="0.25">
      <c r="A139" s="15"/>
      <c r="B139" s="10" t="s">
        <v>9</v>
      </c>
      <c r="C139" s="16" t="s">
        <v>393</v>
      </c>
      <c r="D139" s="18" t="s">
        <v>381</v>
      </c>
      <c r="E139" s="16" t="s">
        <v>158</v>
      </c>
      <c r="F139" s="7">
        <v>80</v>
      </c>
      <c r="G139" s="2"/>
      <c r="H139" s="2"/>
      <c r="I139" s="2"/>
      <c r="L139"/>
      <c r="M139" s="31"/>
      <c r="N139" s="31"/>
    </row>
    <row r="140" spans="1:14" s="1" customFormat="1" x14ac:dyDescent="0.2">
      <c r="A140" s="15"/>
      <c r="B140" s="2"/>
      <c r="E140" s="2"/>
      <c r="G140" s="2"/>
      <c r="H140" s="2"/>
      <c r="I140" s="2"/>
      <c r="L140" s="31"/>
      <c r="M140" s="31"/>
      <c r="N140" s="31"/>
    </row>
    <row r="141" spans="1:14" s="1" customFormat="1" x14ac:dyDescent="0.2">
      <c r="A141" s="15"/>
      <c r="B141" s="2"/>
      <c r="C141" s="19"/>
      <c r="E141" s="2"/>
      <c r="G141" s="2"/>
      <c r="H141" s="2"/>
      <c r="I141" s="2"/>
      <c r="L141" s="31"/>
      <c r="M141" s="31"/>
      <c r="N141" s="31"/>
    </row>
    <row r="142" spans="1:14" s="1" customFormat="1" ht="15" x14ac:dyDescent="0.2">
      <c r="A142" s="15"/>
      <c r="B142" s="2"/>
      <c r="D142" s="32"/>
      <c r="E142" s="2"/>
      <c r="G142" s="2"/>
      <c r="H142" s="2"/>
      <c r="I142" s="2"/>
      <c r="L142" s="31"/>
      <c r="M142" s="31"/>
      <c r="N142" s="31"/>
    </row>
    <row r="143" spans="1:14" s="1" customFormat="1" x14ac:dyDescent="0.2">
      <c r="A143" s="15"/>
      <c r="B143" s="2"/>
      <c r="E143" s="2"/>
      <c r="G143" s="2"/>
      <c r="H143" s="2"/>
      <c r="I143" s="2"/>
      <c r="L143" s="31"/>
      <c r="M143" s="31"/>
      <c r="N143" s="31"/>
    </row>
    <row r="144" spans="1:14" s="1" customFormat="1" x14ac:dyDescent="0.2">
      <c r="A144" s="15"/>
      <c r="B144" s="2"/>
      <c r="E144" s="2"/>
      <c r="G144" s="2"/>
      <c r="H144" s="2"/>
      <c r="I144" s="2"/>
      <c r="L144" s="31"/>
      <c r="M144" s="31"/>
      <c r="N144" s="31"/>
    </row>
  </sheetData>
  <sheetProtection algorithmName="SHA-512" hashValue="VApKwIM79kSisrUMOWczDu2z5ciuKcacXIZgKRNYzdZFlgYBMKpBZP2C/6Ge9Cut3YDlMhyrYqXwkqO29432UA==" saltValue="Aw6iRKeMWqfd+NIN3HLOyw==" spinCount="100000" sheet="1" selectLockedCells="1" autoFilter="0"/>
  <autoFilter ref="A9:AE128" xr:uid="{00000000-0001-0000-0200-000000000000}"/>
  <mergeCells count="41">
    <mergeCell ref="A97:A100"/>
    <mergeCell ref="A12:A14"/>
    <mergeCell ref="A93:A96"/>
    <mergeCell ref="A69:A71"/>
    <mergeCell ref="A85:A92"/>
    <mergeCell ref="A72:A74"/>
    <mergeCell ref="A75:A76"/>
    <mergeCell ref="A77:A84"/>
    <mergeCell ref="A51:A53"/>
    <mergeCell ref="A54:A56"/>
    <mergeCell ref="A60:A62"/>
    <mergeCell ref="A63:A65"/>
    <mergeCell ref="A66:A68"/>
    <mergeCell ref="A57:A59"/>
    <mergeCell ref="A48:A50"/>
    <mergeCell ref="A15:A17"/>
    <mergeCell ref="B130:B133"/>
    <mergeCell ref="B6:C6"/>
    <mergeCell ref="B3:C3"/>
    <mergeCell ref="B4:C4"/>
    <mergeCell ref="B5:C5"/>
    <mergeCell ref="B7:C7"/>
    <mergeCell ref="C130:D130"/>
    <mergeCell ref="D128:H128"/>
    <mergeCell ref="D127:H127"/>
    <mergeCell ref="E129:H129"/>
    <mergeCell ref="A101:A102"/>
    <mergeCell ref="A103:A104"/>
    <mergeCell ref="A105:A106"/>
    <mergeCell ref="A111:A126"/>
    <mergeCell ref="A107:A110"/>
    <mergeCell ref="A39:A41"/>
    <mergeCell ref="A45:A47"/>
    <mergeCell ref="A24:A26"/>
    <mergeCell ref="A33:A35"/>
    <mergeCell ref="A42:A44"/>
    <mergeCell ref="A18:A20"/>
    <mergeCell ref="A21:A23"/>
    <mergeCell ref="A27:A29"/>
    <mergeCell ref="A30:A32"/>
    <mergeCell ref="A36:A38"/>
  </mergeCells>
  <conditionalFormatting sqref="A129:B129">
    <cfRule type="expression" dxfId="20" priority="64">
      <formula>ISTEXT($A$129)</formula>
    </cfRule>
  </conditionalFormatting>
  <conditionalFormatting sqref="B129">
    <cfRule type="expression" dxfId="19" priority="59">
      <formula>$B$6="Household"</formula>
    </cfRule>
  </conditionalFormatting>
  <conditionalFormatting sqref="G12:G126">
    <cfRule type="expression" dxfId="18" priority="19">
      <formula>ISTEXT($G12)</formula>
    </cfRule>
  </conditionalFormatting>
  <conditionalFormatting sqref="G110">
    <cfRule type="expression" dxfId="17" priority="20">
      <formula>AND($G$112=0,#REF!&gt;0)</formula>
    </cfRule>
  </conditionalFormatting>
  <conditionalFormatting sqref="G111">
    <cfRule type="expression" dxfId="16" priority="22">
      <formula>AND($G$113=0,#REF!&gt;0)</formula>
    </cfRule>
  </conditionalFormatting>
  <conditionalFormatting sqref="G112">
    <cfRule type="expression" dxfId="15" priority="167">
      <formula>AND($G$112=0,#REF!&gt;0)</formula>
    </cfRule>
  </conditionalFormatting>
  <conditionalFormatting sqref="G113">
    <cfRule type="expression" dxfId="14" priority="169">
      <formula>AND($G$113=0,#REF!&gt;0)</formula>
    </cfRule>
  </conditionalFormatting>
  <conditionalFormatting sqref="G114:G116">
    <cfRule type="expression" dxfId="13" priority="170">
      <formula>AND(#REF!=0,$G$113&gt;0)</formula>
    </cfRule>
  </conditionalFormatting>
  <conditionalFormatting sqref="G107:H107">
    <cfRule type="expression" dxfId="12" priority="95">
      <formula>AND($F$107&gt;0,AND($G$107=0,$H$107=0))</formula>
    </cfRule>
  </conditionalFormatting>
  <conditionalFormatting sqref="G107:H109">
    <cfRule type="expression" dxfId="11" priority="177">
      <formula>AND($F107&gt;0,AND($G107=0,$H107=0))</formula>
    </cfRule>
  </conditionalFormatting>
  <conditionalFormatting sqref="G108:H108">
    <cfRule type="expression" dxfId="10" priority="93">
      <formula>AND($F$108&gt;0,AND($G$108=0,$H$108=0))</formula>
    </cfRule>
  </conditionalFormatting>
  <conditionalFormatting sqref="G109:H109">
    <cfRule type="expression" dxfId="9" priority="92">
      <formula>AND($F$109&gt;0,AND($G$109=0,$H$109=0))</formula>
    </cfRule>
  </conditionalFormatting>
  <conditionalFormatting sqref="H9:H126">
    <cfRule type="expression" dxfId="8" priority="17">
      <formula>$B$7="UU Build"</formula>
    </cfRule>
  </conditionalFormatting>
  <conditionalFormatting sqref="H12:H126">
    <cfRule type="expression" dxfId="7" priority="18">
      <formula>ISTEXT($H12)</formula>
    </cfRule>
  </conditionalFormatting>
  <conditionalFormatting sqref="H110">
    <cfRule type="expression" dxfId="6" priority="21">
      <formula>AND($H$112=0,#REF!&gt;0)</formula>
    </cfRule>
  </conditionalFormatting>
  <conditionalFormatting sqref="H111">
    <cfRule type="expression" dxfId="5" priority="23">
      <formula>AND($H$113=0,#REF!&gt;0)</formula>
    </cfRule>
  </conditionalFormatting>
  <conditionalFormatting sqref="H112">
    <cfRule type="expression" dxfId="4" priority="168">
      <formula>AND($H$112=0,#REF!&gt;0)</formula>
    </cfRule>
  </conditionalFormatting>
  <conditionalFormatting sqref="H113">
    <cfRule type="expression" dxfId="3" priority="171">
      <formula>AND($H$113=0,#REF!&gt;0)</formula>
    </cfRule>
  </conditionalFormatting>
  <conditionalFormatting sqref="H114:H116">
    <cfRule type="expression" dxfId="2" priority="172">
      <formula>AND(#REF!=0,$H$113&gt;0)</formula>
    </cfRule>
  </conditionalFormatting>
  <conditionalFormatting sqref="I10:K117 J118:K126 I118:I128">
    <cfRule type="cellIs" dxfId="1" priority="25" operator="equal">
      <formula>"!! ERROR !!"</formula>
    </cfRule>
  </conditionalFormatting>
  <dataValidations count="2">
    <dataValidation type="list" allowBlank="1" showInputMessage="1" showErrorMessage="1" sqref="B6:C6" xr:uid="{00000000-0002-0000-0200-000000000000}">
      <formula1>DataTables_DevelopmentCategory</formula1>
    </dataValidation>
    <dataValidation type="list" allowBlank="1" showInputMessage="1" showErrorMessage="1" sqref="B7:C7" xr:uid="{00000000-0002-0000-0200-000001000000}">
      <formula1>DataTables_DeliveryRoute</formula1>
    </dataValidation>
  </dataValidations>
  <pageMargins left="0.70866141732283472" right="0.70866141732283472" top="0.74803149606299213" bottom="0.74803149606299213" header="0.31496062992125984" footer="0.31496062992125984"/>
  <pageSetup paperSize="8" scale="51" fitToHeight="0" orientation="portrait" horizontalDpi="1200" verticalDpi="1200"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Z227"/>
  <sheetViews>
    <sheetView zoomScaleNormal="100" workbookViewId="0">
      <pane ySplit="10" topLeftCell="A11" activePane="bottomLeft" state="frozen"/>
      <selection pane="bottomLeft" activeCell="C5" sqref="C5:C6"/>
    </sheetView>
  </sheetViews>
  <sheetFormatPr defaultColWidth="9.140625" defaultRowHeight="12.75" x14ac:dyDescent="0.2"/>
  <cols>
    <col min="1" max="1" width="0.140625" style="31" customWidth="1"/>
    <col min="2" max="2" width="32.42578125" style="33" customWidth="1"/>
    <col min="3" max="3" width="52.7109375" style="31" customWidth="1"/>
    <col min="4" max="4" width="16.7109375" style="34" customWidth="1"/>
    <col min="5" max="5" width="14.28515625" style="31" customWidth="1"/>
    <col min="6" max="6" width="68.140625" style="31" bestFit="1" customWidth="1"/>
    <col min="7" max="7" width="14.28515625" style="34" bestFit="1" customWidth="1"/>
    <col min="8" max="8" width="14.7109375" style="34" bestFit="1" customWidth="1"/>
    <col min="9" max="9" width="11" style="31" bestFit="1" customWidth="1"/>
    <col min="10" max="10" width="12.42578125" style="34" bestFit="1" customWidth="1"/>
    <col min="11" max="11" width="12.42578125" style="31" bestFit="1" customWidth="1"/>
    <col min="12" max="12" width="12.28515625" style="107" customWidth="1"/>
    <col min="13" max="13" width="23" style="108" customWidth="1"/>
    <col min="14" max="14" width="21.140625" style="108" customWidth="1"/>
    <col min="15" max="15" width="9.140625" style="31"/>
    <col min="16" max="16" width="12.28515625" style="31" customWidth="1"/>
    <col min="17" max="17" width="14.140625" style="34" customWidth="1"/>
    <col min="18" max="52" width="9.140625" style="1"/>
    <col min="53" max="16384" width="9.140625" style="31"/>
  </cols>
  <sheetData>
    <row r="1" spans="1:52" ht="15.75" x14ac:dyDescent="0.25">
      <c r="B1" s="28" t="s">
        <v>597</v>
      </c>
      <c r="C1" s="1"/>
      <c r="D1" s="2"/>
      <c r="E1" s="19"/>
      <c r="F1" s="1"/>
      <c r="G1" s="57"/>
      <c r="H1" s="57"/>
      <c r="I1" s="1"/>
      <c r="J1" s="2"/>
      <c r="K1" s="1"/>
      <c r="L1" s="68"/>
      <c r="M1" s="58"/>
      <c r="N1" s="58"/>
    </row>
    <row r="2" spans="1:52" ht="18" customHeight="1" x14ac:dyDescent="0.2">
      <c r="B2" s="1"/>
      <c r="C2" s="1"/>
      <c r="D2" s="2"/>
      <c r="E2" s="19" t="s">
        <v>123</v>
      </c>
      <c r="F2" s="1" t="s">
        <v>124</v>
      </c>
      <c r="G2" s="1"/>
      <c r="H2" s="244" t="s">
        <v>0</v>
      </c>
      <c r="I2" s="245"/>
      <c r="J2" s="247">
        <f>C3</f>
        <v>0</v>
      </c>
      <c r="K2" s="247"/>
      <c r="L2" s="247"/>
      <c r="M2" s="247"/>
      <c r="N2" s="58"/>
    </row>
    <row r="3" spans="1:52" s="29" customFormat="1" ht="24.75" customHeight="1" x14ac:dyDescent="0.2">
      <c r="B3" s="35" t="s">
        <v>0</v>
      </c>
      <c r="C3" s="62"/>
      <c r="D3" s="2"/>
      <c r="E3" s="1"/>
      <c r="F3" s="1" t="s">
        <v>125</v>
      </c>
      <c r="G3" s="1"/>
      <c r="H3" s="244" t="s">
        <v>131</v>
      </c>
      <c r="I3" s="245"/>
      <c r="J3" s="248">
        <f>C4</f>
        <v>0</v>
      </c>
      <c r="K3" s="248"/>
      <c r="L3" s="248"/>
      <c r="M3" s="248"/>
      <c r="N3" s="61"/>
      <c r="Q3" s="181"/>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row>
    <row r="4" spans="1:52" s="29" customFormat="1" ht="23.25" customHeight="1" x14ac:dyDescent="0.2">
      <c r="B4" s="35" t="s">
        <v>127</v>
      </c>
      <c r="C4" s="62"/>
      <c r="D4" s="2"/>
      <c r="E4" s="1"/>
      <c r="F4" s="1" t="s">
        <v>126</v>
      </c>
      <c r="G4" s="3"/>
      <c r="H4" s="244" t="s">
        <v>44</v>
      </c>
      <c r="I4" s="245"/>
      <c r="J4" s="246">
        <f>C5</f>
        <v>0</v>
      </c>
      <c r="K4" s="246"/>
      <c r="L4" s="246"/>
      <c r="M4" s="246"/>
      <c r="N4" s="61"/>
      <c r="Q4" s="181"/>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row>
    <row r="5" spans="1:52" s="29" customFormat="1" ht="15" customHeight="1" x14ac:dyDescent="0.2">
      <c r="B5" s="63" t="s">
        <v>44</v>
      </c>
      <c r="C5" s="64"/>
      <c r="D5" s="2"/>
      <c r="E5" s="3"/>
      <c r="F5" s="1" t="s">
        <v>128</v>
      </c>
      <c r="G5" s="3"/>
      <c r="H5" s="69"/>
      <c r="I5" s="61"/>
      <c r="J5" s="3"/>
      <c r="K5" s="3"/>
      <c r="L5" s="3"/>
      <c r="M5" s="3"/>
      <c r="N5" s="61"/>
      <c r="Q5" s="181"/>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row>
    <row r="6" spans="1:52" s="29" customFormat="1" ht="26.25" customHeight="1" x14ac:dyDescent="0.2">
      <c r="B6" s="65" t="s">
        <v>130</v>
      </c>
      <c r="C6" s="66"/>
      <c r="D6" s="2"/>
      <c r="E6" s="3"/>
      <c r="F6" s="1" t="s">
        <v>129</v>
      </c>
      <c r="G6" s="3"/>
      <c r="H6" s="69"/>
      <c r="I6" s="61"/>
      <c r="J6" s="1"/>
      <c r="K6" s="3"/>
      <c r="L6" s="3"/>
      <c r="M6" s="3"/>
      <c r="N6" s="61"/>
      <c r="Q6" s="181"/>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row>
    <row r="7" spans="1:52" s="29" customFormat="1" ht="24.75" customHeight="1" x14ac:dyDescent="0.2">
      <c r="B7" s="19"/>
      <c r="C7" s="19"/>
      <c r="D7" s="2"/>
      <c r="E7" s="19"/>
      <c r="F7" s="70"/>
      <c r="G7" s="4"/>
      <c r="H7" s="4"/>
      <c r="I7" s="3"/>
      <c r="J7" s="60"/>
      <c r="K7" s="3"/>
      <c r="L7" s="3"/>
      <c r="M7" s="3"/>
      <c r="N7" s="61"/>
      <c r="Q7" s="181"/>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row>
    <row r="8" spans="1:52" s="29" customFormat="1" ht="19.5" customHeight="1" x14ac:dyDescent="0.25">
      <c r="A8" s="67"/>
      <c r="B8" s="67"/>
      <c r="C8" s="5"/>
      <c r="D8" s="2"/>
      <c r="E8" s="28"/>
      <c r="F8"/>
      <c r="G8" s="4"/>
      <c r="H8" s="4"/>
      <c r="I8" s="3"/>
      <c r="J8" s="3"/>
      <c r="K8" s="3"/>
      <c r="L8" s="3"/>
      <c r="M8" s="3"/>
      <c r="N8" s="3"/>
      <c r="Q8" s="181"/>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row>
    <row r="9" spans="1:52" x14ac:dyDescent="0.2">
      <c r="A9" s="1"/>
      <c r="B9" s="15"/>
      <c r="C9" s="71"/>
      <c r="D9" s="2"/>
      <c r="E9" s="30"/>
      <c r="F9" s="71"/>
      <c r="G9" s="4"/>
      <c r="H9" s="4"/>
      <c r="I9" s="1"/>
      <c r="J9" s="2"/>
      <c r="K9" s="1"/>
      <c r="L9" s="68"/>
      <c r="M9" s="58"/>
      <c r="N9" s="58"/>
    </row>
    <row r="10" spans="1:52" ht="53.25" customHeight="1" x14ac:dyDescent="0.2">
      <c r="A10" s="6" t="s">
        <v>162</v>
      </c>
      <c r="B10" s="6" t="s">
        <v>1</v>
      </c>
      <c r="C10" s="6" t="s">
        <v>163</v>
      </c>
      <c r="D10" s="6" t="s">
        <v>2</v>
      </c>
      <c r="E10" s="6" t="s">
        <v>3</v>
      </c>
      <c r="F10" s="6" t="s">
        <v>4</v>
      </c>
      <c r="G10" s="6" t="s">
        <v>164</v>
      </c>
      <c r="H10" s="6" t="s">
        <v>5</v>
      </c>
      <c r="I10" s="6" t="s">
        <v>6</v>
      </c>
      <c r="J10" s="6" t="s">
        <v>132</v>
      </c>
      <c r="K10" s="6" t="s">
        <v>165</v>
      </c>
      <c r="L10" s="72" t="s">
        <v>166</v>
      </c>
      <c r="M10" s="73" t="s">
        <v>167</v>
      </c>
      <c r="N10" s="73" t="s">
        <v>168</v>
      </c>
      <c r="O10" s="182"/>
      <c r="P10" s="182"/>
      <c r="Q10" s="182"/>
    </row>
    <row r="11" spans="1:52" s="29" customFormat="1" ht="31.5" customHeight="1" x14ac:dyDescent="0.25">
      <c r="A11" s="3"/>
      <c r="B11" s="249" t="s">
        <v>416</v>
      </c>
      <c r="C11" s="100" t="s">
        <v>418</v>
      </c>
      <c r="D11" s="90" t="s">
        <v>9</v>
      </c>
      <c r="E11" s="75" t="s">
        <v>586</v>
      </c>
      <c r="F11" s="76" t="s">
        <v>362</v>
      </c>
      <c r="G11" s="140" t="s">
        <v>169</v>
      </c>
      <c r="H11" s="140" t="s">
        <v>12</v>
      </c>
      <c r="I11" s="141">
        <v>26.11</v>
      </c>
      <c r="J11" s="142"/>
      <c r="K11" s="143">
        <f t="shared" ref="K11:K86" si="0">SUM(I11*J11)</f>
        <v>0</v>
      </c>
      <c r="L11" s="144">
        <v>0</v>
      </c>
      <c r="M11" s="143">
        <f>SUM(K11*L11)</f>
        <v>0</v>
      </c>
      <c r="N11" s="143">
        <f t="shared" ref="N11:N126" si="1">SUM(K11+M11)</f>
        <v>0</v>
      </c>
      <c r="O11"/>
      <c r="P11" s="183"/>
      <c r="Q11" s="181"/>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row>
    <row r="12" spans="1:52" s="29" customFormat="1" ht="31.5" customHeight="1" x14ac:dyDescent="0.25">
      <c r="A12" s="3"/>
      <c r="B12" s="249"/>
      <c r="C12" s="100" t="s">
        <v>418</v>
      </c>
      <c r="D12" s="90" t="s">
        <v>9</v>
      </c>
      <c r="E12" s="75" t="s">
        <v>586</v>
      </c>
      <c r="F12" s="76" t="s">
        <v>362</v>
      </c>
      <c r="G12" s="140" t="s">
        <v>169</v>
      </c>
      <c r="H12" s="140" t="s">
        <v>12</v>
      </c>
      <c r="I12" s="141">
        <v>26.11</v>
      </c>
      <c r="J12" s="142"/>
      <c r="K12" s="143">
        <f t="shared" si="0"/>
        <v>0</v>
      </c>
      <c r="L12" s="144">
        <v>0.05</v>
      </c>
      <c r="M12" s="143">
        <f t="shared" ref="M12:M97" si="2">SUM(K12*L12)</f>
        <v>0</v>
      </c>
      <c r="N12" s="143">
        <f t="shared" si="1"/>
        <v>0</v>
      </c>
      <c r="O12"/>
      <c r="P12" s="183"/>
      <c r="Q12" s="181"/>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row>
    <row r="13" spans="1:52" s="29" customFormat="1" ht="31.5" customHeight="1" x14ac:dyDescent="0.25">
      <c r="A13" s="3"/>
      <c r="B13" s="249"/>
      <c r="C13" s="100" t="s">
        <v>418</v>
      </c>
      <c r="D13" s="90" t="s">
        <v>9</v>
      </c>
      <c r="E13" s="75" t="s">
        <v>586</v>
      </c>
      <c r="F13" s="76" t="s">
        <v>362</v>
      </c>
      <c r="G13" s="140" t="s">
        <v>169</v>
      </c>
      <c r="H13" s="140" t="s">
        <v>12</v>
      </c>
      <c r="I13" s="141">
        <v>26.11</v>
      </c>
      <c r="J13" s="142"/>
      <c r="K13" s="143">
        <f t="shared" si="0"/>
        <v>0</v>
      </c>
      <c r="L13" s="144">
        <v>0.2</v>
      </c>
      <c r="M13" s="143">
        <f t="shared" si="2"/>
        <v>0</v>
      </c>
      <c r="N13" s="143">
        <f t="shared" si="1"/>
        <v>0</v>
      </c>
      <c r="O13"/>
      <c r="P13" s="183"/>
      <c r="Q13" s="181"/>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row>
    <row r="14" spans="1:52" s="29" customFormat="1" ht="31.5" customHeight="1" x14ac:dyDescent="0.25">
      <c r="A14" s="3"/>
      <c r="B14" s="249"/>
      <c r="C14" s="100" t="s">
        <v>417</v>
      </c>
      <c r="D14" s="90" t="s">
        <v>9</v>
      </c>
      <c r="E14" s="75" t="s">
        <v>587</v>
      </c>
      <c r="F14" s="76" t="s">
        <v>363</v>
      </c>
      <c r="G14" s="140" t="s">
        <v>169</v>
      </c>
      <c r="H14" s="140" t="s">
        <v>12</v>
      </c>
      <c r="I14" s="141">
        <v>25.1</v>
      </c>
      <c r="J14" s="142"/>
      <c r="K14" s="143">
        <f t="shared" si="0"/>
        <v>0</v>
      </c>
      <c r="L14" s="144">
        <v>0</v>
      </c>
      <c r="M14" s="143">
        <f t="shared" si="2"/>
        <v>0</v>
      </c>
      <c r="N14" s="143">
        <f t="shared" si="1"/>
        <v>0</v>
      </c>
      <c r="O14"/>
      <c r="P14" s="183"/>
      <c r="Q14" s="181"/>
      <c r="R14" s="3"/>
      <c r="S14" s="3"/>
      <c r="T14" s="3"/>
      <c r="U14" s="3"/>
      <c r="V14" s="3"/>
      <c r="W14" s="3"/>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row>
    <row r="15" spans="1:52" s="29" customFormat="1" ht="31.5" customHeight="1" x14ac:dyDescent="0.25">
      <c r="A15" s="3"/>
      <c r="B15" s="249"/>
      <c r="C15" s="100" t="s">
        <v>417</v>
      </c>
      <c r="D15" s="90" t="s">
        <v>9</v>
      </c>
      <c r="E15" s="75" t="s">
        <v>587</v>
      </c>
      <c r="F15" s="76" t="s">
        <v>363</v>
      </c>
      <c r="G15" s="140" t="s">
        <v>169</v>
      </c>
      <c r="H15" s="140" t="s">
        <v>12</v>
      </c>
      <c r="I15" s="141">
        <v>25.1</v>
      </c>
      <c r="J15" s="142"/>
      <c r="K15" s="143">
        <f t="shared" si="0"/>
        <v>0</v>
      </c>
      <c r="L15" s="144">
        <v>0.05</v>
      </c>
      <c r="M15" s="143">
        <f t="shared" si="2"/>
        <v>0</v>
      </c>
      <c r="N15" s="143">
        <f t="shared" si="1"/>
        <v>0</v>
      </c>
      <c r="O15"/>
      <c r="P15" s="183"/>
      <c r="Q15" s="181"/>
      <c r="R15" s="3"/>
      <c r="S15" s="3"/>
      <c r="T15" s="3"/>
      <c r="U15" s="3"/>
      <c r="V15" s="3"/>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row>
    <row r="16" spans="1:52" s="29" customFormat="1" ht="31.5" customHeight="1" x14ac:dyDescent="0.25">
      <c r="A16" s="3"/>
      <c r="B16" s="249"/>
      <c r="C16" s="100" t="s">
        <v>417</v>
      </c>
      <c r="D16" s="90" t="s">
        <v>9</v>
      </c>
      <c r="E16" s="75" t="s">
        <v>587</v>
      </c>
      <c r="F16" s="76" t="s">
        <v>363</v>
      </c>
      <c r="G16" s="140" t="s">
        <v>169</v>
      </c>
      <c r="H16" s="140" t="s">
        <v>12</v>
      </c>
      <c r="I16" s="141">
        <v>25.1</v>
      </c>
      <c r="J16" s="142"/>
      <c r="K16" s="143">
        <f t="shared" si="0"/>
        <v>0</v>
      </c>
      <c r="L16" s="144">
        <v>0.2</v>
      </c>
      <c r="M16" s="143">
        <f t="shared" si="2"/>
        <v>0</v>
      </c>
      <c r="N16" s="143">
        <f t="shared" si="1"/>
        <v>0</v>
      </c>
      <c r="O16"/>
      <c r="P16" s="183"/>
      <c r="Q16" s="181"/>
      <c r="R16" s="3"/>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row>
    <row r="17" spans="1:52" s="147" customFormat="1" ht="31.5" customHeight="1" x14ac:dyDescent="0.25">
      <c r="A17" s="145"/>
      <c r="B17" s="231" t="s">
        <v>474</v>
      </c>
      <c r="C17" s="100" t="s">
        <v>441</v>
      </c>
      <c r="D17" s="90" t="s">
        <v>9</v>
      </c>
      <c r="E17" s="75" t="s">
        <v>588</v>
      </c>
      <c r="F17" s="76" t="s">
        <v>419</v>
      </c>
      <c r="G17" s="140"/>
      <c r="H17" s="140" t="s">
        <v>133</v>
      </c>
      <c r="I17" s="141">
        <v>320.85000000000002</v>
      </c>
      <c r="J17" s="142"/>
      <c r="K17" s="143">
        <f t="shared" si="0"/>
        <v>0</v>
      </c>
      <c r="L17" s="144">
        <v>0</v>
      </c>
      <c r="M17" s="143">
        <f t="shared" si="2"/>
        <v>0</v>
      </c>
      <c r="N17" s="143">
        <f t="shared" si="1"/>
        <v>0</v>
      </c>
      <c r="O17" s="54"/>
      <c r="P17" s="183"/>
      <c r="Q17" s="181"/>
      <c r="R17" s="145"/>
      <c r="S17" s="145"/>
      <c r="T17" s="145"/>
      <c r="U17" s="145"/>
      <c r="V17" s="145"/>
      <c r="W17" s="145"/>
      <c r="X17" s="145"/>
      <c r="Y17" s="145"/>
      <c r="Z17" s="145"/>
      <c r="AA17" s="145"/>
      <c r="AB17" s="145"/>
      <c r="AC17" s="145"/>
      <c r="AD17" s="145"/>
      <c r="AE17" s="145"/>
      <c r="AF17" s="145"/>
      <c r="AG17" s="145"/>
      <c r="AH17" s="145"/>
      <c r="AI17" s="145"/>
      <c r="AJ17" s="145"/>
      <c r="AK17" s="145"/>
      <c r="AL17" s="145"/>
      <c r="AM17" s="145"/>
      <c r="AN17" s="145"/>
      <c r="AO17" s="145"/>
      <c r="AP17" s="145"/>
      <c r="AQ17" s="145"/>
      <c r="AR17" s="145"/>
      <c r="AS17" s="145"/>
      <c r="AT17" s="145"/>
      <c r="AU17" s="145"/>
      <c r="AV17" s="145"/>
      <c r="AW17" s="145"/>
      <c r="AX17" s="145"/>
      <c r="AY17" s="145"/>
      <c r="AZ17" s="145"/>
    </row>
    <row r="18" spans="1:52" s="147" customFormat="1" ht="31.5" customHeight="1" x14ac:dyDescent="0.25">
      <c r="A18" s="145"/>
      <c r="B18" s="232"/>
      <c r="C18" s="100" t="s">
        <v>475</v>
      </c>
      <c r="D18" s="90" t="s">
        <v>9</v>
      </c>
      <c r="E18" s="75" t="s">
        <v>588</v>
      </c>
      <c r="F18" s="100" t="s">
        <v>420</v>
      </c>
      <c r="G18" s="140"/>
      <c r="H18" s="140" t="s">
        <v>12</v>
      </c>
      <c r="I18" s="141">
        <v>8.58</v>
      </c>
      <c r="J18" s="142"/>
      <c r="K18" s="143">
        <f t="shared" si="0"/>
        <v>0</v>
      </c>
      <c r="L18" s="144">
        <v>0</v>
      </c>
      <c r="M18" s="143">
        <f t="shared" si="2"/>
        <v>0</v>
      </c>
      <c r="N18" s="143">
        <f t="shared" si="1"/>
        <v>0</v>
      </c>
      <c r="O18" s="54"/>
      <c r="P18" s="183"/>
      <c r="Q18" s="181"/>
      <c r="R18" s="145"/>
      <c r="S18" s="145"/>
      <c r="T18" s="145"/>
      <c r="U18" s="145"/>
      <c r="V18" s="145"/>
      <c r="W18" s="145"/>
      <c r="X18" s="145"/>
      <c r="Y18" s="145"/>
      <c r="Z18" s="145"/>
      <c r="AA18" s="145"/>
      <c r="AB18" s="145"/>
      <c r="AC18" s="145"/>
      <c r="AD18" s="145"/>
      <c r="AE18" s="145"/>
      <c r="AF18" s="145"/>
      <c r="AG18" s="145"/>
      <c r="AH18" s="145"/>
      <c r="AI18" s="145"/>
      <c r="AJ18" s="145"/>
      <c r="AK18" s="145"/>
      <c r="AL18" s="145"/>
      <c r="AM18" s="145"/>
      <c r="AN18" s="145"/>
      <c r="AO18" s="145"/>
      <c r="AP18" s="145"/>
      <c r="AQ18" s="145"/>
      <c r="AR18" s="145"/>
      <c r="AS18" s="145"/>
      <c r="AT18" s="145"/>
      <c r="AU18" s="145"/>
      <c r="AV18" s="145"/>
      <c r="AW18" s="145"/>
      <c r="AX18" s="145"/>
      <c r="AY18" s="145"/>
      <c r="AZ18" s="145"/>
    </row>
    <row r="19" spans="1:52" s="147" customFormat="1" ht="31.5" customHeight="1" x14ac:dyDescent="0.25">
      <c r="A19" s="145"/>
      <c r="B19" s="232"/>
      <c r="C19" s="100" t="s">
        <v>476</v>
      </c>
      <c r="D19" s="90" t="s">
        <v>9</v>
      </c>
      <c r="E19" s="75" t="s">
        <v>588</v>
      </c>
      <c r="F19" s="100" t="s">
        <v>421</v>
      </c>
      <c r="G19" s="140"/>
      <c r="H19" s="140" t="s">
        <v>12</v>
      </c>
      <c r="I19" s="141">
        <v>8.8000000000000007</v>
      </c>
      <c r="J19" s="142"/>
      <c r="K19" s="143">
        <f t="shared" si="0"/>
        <v>0</v>
      </c>
      <c r="L19" s="144">
        <v>0</v>
      </c>
      <c r="M19" s="143">
        <f t="shared" si="2"/>
        <v>0</v>
      </c>
      <c r="N19" s="143">
        <f t="shared" si="1"/>
        <v>0</v>
      </c>
      <c r="O19" s="184"/>
      <c r="P19" s="183"/>
      <c r="Q19" s="181"/>
      <c r="R19" s="145"/>
      <c r="S19" s="145"/>
      <c r="T19" s="145"/>
      <c r="U19" s="145"/>
      <c r="V19" s="145"/>
      <c r="W19" s="145"/>
      <c r="X19" s="145"/>
      <c r="Y19" s="145"/>
      <c r="Z19" s="145"/>
      <c r="AA19" s="145"/>
      <c r="AB19" s="145"/>
      <c r="AC19" s="145"/>
      <c r="AD19" s="145"/>
      <c r="AE19" s="145"/>
      <c r="AF19" s="145"/>
      <c r="AG19" s="145"/>
      <c r="AH19" s="145"/>
      <c r="AI19" s="145"/>
      <c r="AJ19" s="145"/>
      <c r="AK19" s="145"/>
      <c r="AL19" s="145"/>
      <c r="AM19" s="145"/>
      <c r="AN19" s="145"/>
      <c r="AO19" s="145"/>
      <c r="AP19" s="145"/>
      <c r="AQ19" s="145"/>
      <c r="AR19" s="145"/>
      <c r="AS19" s="145"/>
      <c r="AT19" s="145"/>
      <c r="AU19" s="145"/>
      <c r="AV19" s="145"/>
      <c r="AW19" s="145"/>
      <c r="AX19" s="145"/>
      <c r="AY19" s="145"/>
      <c r="AZ19" s="145"/>
    </row>
    <row r="20" spans="1:52" s="147" customFormat="1" ht="31.5" customHeight="1" x14ac:dyDescent="0.25">
      <c r="A20" s="145"/>
      <c r="B20" s="232"/>
      <c r="C20" s="100" t="s">
        <v>422</v>
      </c>
      <c r="D20" s="90" t="s">
        <v>9</v>
      </c>
      <c r="E20" s="75" t="s">
        <v>589</v>
      </c>
      <c r="F20" s="76" t="s">
        <v>422</v>
      </c>
      <c r="G20" s="140"/>
      <c r="H20" s="140" t="s">
        <v>133</v>
      </c>
      <c r="I20" s="141">
        <v>349.31</v>
      </c>
      <c r="J20" s="142"/>
      <c r="K20" s="143">
        <f t="shared" si="0"/>
        <v>0</v>
      </c>
      <c r="L20" s="144">
        <v>0.2</v>
      </c>
      <c r="M20" s="143">
        <f t="shared" si="2"/>
        <v>0</v>
      </c>
      <c r="N20" s="143">
        <f t="shared" si="1"/>
        <v>0</v>
      </c>
      <c r="O20" s="54"/>
      <c r="P20" s="183"/>
      <c r="Q20" s="181"/>
      <c r="R20" s="145"/>
      <c r="S20" s="145"/>
      <c r="T20" s="145"/>
      <c r="U20" s="145"/>
      <c r="V20" s="145"/>
      <c r="W20" s="145"/>
      <c r="X20" s="145"/>
      <c r="Y20" s="145"/>
      <c r="Z20" s="145"/>
      <c r="AA20" s="145"/>
      <c r="AB20" s="145"/>
      <c r="AC20" s="145"/>
      <c r="AD20" s="145"/>
      <c r="AE20" s="145"/>
      <c r="AF20" s="145"/>
      <c r="AG20" s="145"/>
      <c r="AH20" s="145"/>
      <c r="AI20" s="145"/>
      <c r="AJ20" s="145"/>
      <c r="AK20" s="145"/>
      <c r="AL20" s="145"/>
      <c r="AM20" s="145"/>
      <c r="AN20" s="145"/>
      <c r="AO20" s="145"/>
      <c r="AP20" s="145"/>
      <c r="AQ20" s="145"/>
      <c r="AR20" s="145"/>
      <c r="AS20" s="145"/>
      <c r="AT20" s="145"/>
      <c r="AU20" s="145"/>
      <c r="AV20" s="145"/>
      <c r="AW20" s="145"/>
      <c r="AX20" s="145"/>
      <c r="AY20" s="145"/>
      <c r="AZ20" s="145"/>
    </row>
    <row r="21" spans="1:52" s="147" customFormat="1" ht="31.5" customHeight="1" x14ac:dyDescent="0.25">
      <c r="A21" s="145"/>
      <c r="B21" s="232"/>
      <c r="C21" s="100" t="s">
        <v>423</v>
      </c>
      <c r="D21" s="90" t="s">
        <v>9</v>
      </c>
      <c r="E21" s="75" t="s">
        <v>589</v>
      </c>
      <c r="F21" s="100" t="s">
        <v>423</v>
      </c>
      <c r="G21" s="140"/>
      <c r="H21" s="140" t="s">
        <v>12</v>
      </c>
      <c r="I21" s="141">
        <v>7.25</v>
      </c>
      <c r="J21" s="142"/>
      <c r="K21" s="143">
        <f t="shared" si="0"/>
        <v>0</v>
      </c>
      <c r="L21" s="144">
        <v>0.2</v>
      </c>
      <c r="M21" s="143">
        <f t="shared" si="2"/>
        <v>0</v>
      </c>
      <c r="N21" s="143">
        <f t="shared" si="1"/>
        <v>0</v>
      </c>
      <c r="O21" s="54"/>
      <c r="P21" s="183"/>
      <c r="Q21" s="181"/>
      <c r="R21" s="145"/>
      <c r="S21" s="145"/>
      <c r="T21" s="145"/>
      <c r="U21" s="145"/>
      <c r="V21" s="145"/>
      <c r="W21" s="145"/>
      <c r="X21" s="145"/>
      <c r="Y21" s="145"/>
      <c r="Z21" s="145"/>
      <c r="AA21" s="145"/>
      <c r="AB21" s="145"/>
      <c r="AC21" s="145"/>
      <c r="AD21" s="145"/>
      <c r="AE21" s="145"/>
      <c r="AF21" s="145"/>
      <c r="AG21" s="145"/>
      <c r="AH21" s="145"/>
      <c r="AI21" s="145"/>
      <c r="AJ21" s="145"/>
      <c r="AK21" s="145"/>
      <c r="AL21" s="145"/>
      <c r="AM21" s="145"/>
      <c r="AN21" s="145"/>
      <c r="AO21" s="145"/>
      <c r="AP21" s="145"/>
      <c r="AQ21" s="145"/>
      <c r="AR21" s="145"/>
      <c r="AS21" s="145"/>
      <c r="AT21" s="145"/>
      <c r="AU21" s="145"/>
      <c r="AV21" s="145"/>
      <c r="AW21" s="145"/>
      <c r="AX21" s="145"/>
      <c r="AY21" s="145"/>
      <c r="AZ21" s="145"/>
    </row>
    <row r="22" spans="1:52" s="147" customFormat="1" ht="31.5" customHeight="1" x14ac:dyDescent="0.25">
      <c r="A22" s="145"/>
      <c r="B22" s="232"/>
      <c r="C22" s="100" t="s">
        <v>424</v>
      </c>
      <c r="D22" s="90" t="s">
        <v>9</v>
      </c>
      <c r="E22" s="75" t="s">
        <v>589</v>
      </c>
      <c r="F22" s="100" t="s">
        <v>424</v>
      </c>
      <c r="G22" s="140"/>
      <c r="H22" s="140" t="s">
        <v>12</v>
      </c>
      <c r="I22" s="141">
        <v>7.19</v>
      </c>
      <c r="J22" s="142"/>
      <c r="K22" s="143">
        <f t="shared" si="0"/>
        <v>0</v>
      </c>
      <c r="L22" s="144">
        <v>0.2</v>
      </c>
      <c r="M22" s="143">
        <f t="shared" si="2"/>
        <v>0</v>
      </c>
      <c r="N22" s="143">
        <f t="shared" si="1"/>
        <v>0</v>
      </c>
      <c r="O22" s="54"/>
      <c r="P22" s="183"/>
      <c r="Q22" s="181"/>
      <c r="R22" s="145"/>
      <c r="S22" s="145"/>
      <c r="T22" s="145"/>
      <c r="U22" s="145"/>
      <c r="V22" s="145"/>
      <c r="W22" s="145"/>
      <c r="X22" s="145"/>
      <c r="Y22" s="145"/>
      <c r="Z22" s="145"/>
      <c r="AA22" s="145"/>
      <c r="AB22" s="145"/>
      <c r="AC22" s="145"/>
      <c r="AD22" s="145"/>
      <c r="AE22" s="145"/>
      <c r="AF22" s="145"/>
      <c r="AG22" s="145"/>
      <c r="AH22" s="145"/>
      <c r="AI22" s="145"/>
      <c r="AJ22" s="145"/>
      <c r="AK22" s="145"/>
      <c r="AL22" s="145"/>
      <c r="AM22" s="145"/>
      <c r="AN22" s="145"/>
      <c r="AO22" s="145"/>
      <c r="AP22" s="145"/>
      <c r="AQ22" s="145"/>
      <c r="AR22" s="145"/>
      <c r="AS22" s="145"/>
      <c r="AT22" s="145"/>
      <c r="AU22" s="145"/>
      <c r="AV22" s="145"/>
      <c r="AW22" s="145"/>
      <c r="AX22" s="145"/>
      <c r="AY22" s="145"/>
      <c r="AZ22" s="145"/>
    </row>
    <row r="23" spans="1:52" s="147" customFormat="1" ht="31.5" customHeight="1" x14ac:dyDescent="0.25">
      <c r="A23" s="145"/>
      <c r="B23" s="232"/>
      <c r="C23" s="100" t="s">
        <v>477</v>
      </c>
      <c r="D23" s="90" t="s">
        <v>9</v>
      </c>
      <c r="E23" s="75" t="s">
        <v>590</v>
      </c>
      <c r="F23" s="76" t="s">
        <v>425</v>
      </c>
      <c r="G23" s="140"/>
      <c r="H23" s="140" t="s">
        <v>133</v>
      </c>
      <c r="I23" s="141">
        <v>349.63</v>
      </c>
      <c r="J23" s="142"/>
      <c r="K23" s="143">
        <f t="shared" si="0"/>
        <v>0</v>
      </c>
      <c r="L23" s="144">
        <v>0.2</v>
      </c>
      <c r="M23" s="143">
        <f t="shared" si="2"/>
        <v>0</v>
      </c>
      <c r="N23" s="143">
        <f t="shared" si="1"/>
        <v>0</v>
      </c>
      <c r="O23" s="54"/>
      <c r="P23" s="183"/>
      <c r="Q23" s="181"/>
      <c r="R23" s="145"/>
      <c r="S23" s="145"/>
      <c r="T23" s="145"/>
      <c r="U23" s="145"/>
      <c r="V23" s="145"/>
      <c r="W23" s="145"/>
      <c r="X23" s="145"/>
      <c r="Y23" s="145"/>
      <c r="Z23" s="145"/>
      <c r="AA23" s="145"/>
      <c r="AB23" s="145"/>
      <c r="AC23" s="145"/>
      <c r="AD23" s="145"/>
      <c r="AE23" s="145"/>
      <c r="AF23" s="145"/>
      <c r="AG23" s="145"/>
      <c r="AH23" s="145"/>
      <c r="AI23" s="145"/>
      <c r="AJ23" s="145"/>
      <c r="AK23" s="145"/>
      <c r="AL23" s="145"/>
      <c r="AM23" s="145"/>
      <c r="AN23" s="145"/>
      <c r="AO23" s="145"/>
      <c r="AP23" s="145"/>
      <c r="AQ23" s="145"/>
      <c r="AR23" s="145"/>
      <c r="AS23" s="145"/>
      <c r="AT23" s="145"/>
      <c r="AU23" s="145"/>
      <c r="AV23" s="145"/>
      <c r="AW23" s="145"/>
      <c r="AX23" s="145"/>
      <c r="AY23" s="145"/>
      <c r="AZ23" s="145"/>
    </row>
    <row r="24" spans="1:52" s="147" customFormat="1" ht="31.5" customHeight="1" x14ac:dyDescent="0.25">
      <c r="A24" s="145"/>
      <c r="B24" s="232"/>
      <c r="C24" s="100" t="s">
        <v>478</v>
      </c>
      <c r="D24" s="90" t="s">
        <v>9</v>
      </c>
      <c r="E24" s="75" t="s">
        <v>590</v>
      </c>
      <c r="F24" s="100" t="s">
        <v>426</v>
      </c>
      <c r="G24" s="140"/>
      <c r="H24" s="140" t="s">
        <v>12</v>
      </c>
      <c r="I24" s="141">
        <v>7.33</v>
      </c>
      <c r="J24" s="142"/>
      <c r="K24" s="143">
        <f t="shared" si="0"/>
        <v>0</v>
      </c>
      <c r="L24" s="144">
        <v>0.2</v>
      </c>
      <c r="M24" s="143">
        <f t="shared" si="2"/>
        <v>0</v>
      </c>
      <c r="N24" s="143">
        <f t="shared" si="1"/>
        <v>0</v>
      </c>
      <c r="O24" s="54"/>
      <c r="P24" s="183"/>
      <c r="Q24" s="181"/>
      <c r="R24" s="145"/>
      <c r="S24" s="145"/>
      <c r="T24" s="145"/>
      <c r="U24" s="145"/>
      <c r="V24" s="145"/>
      <c r="W24" s="145"/>
      <c r="X24" s="145"/>
      <c r="Y24" s="145"/>
      <c r="Z24" s="145"/>
      <c r="AA24" s="145"/>
      <c r="AB24" s="145"/>
      <c r="AC24" s="145"/>
      <c r="AD24" s="145"/>
      <c r="AE24" s="145"/>
      <c r="AF24" s="145"/>
      <c r="AG24" s="145"/>
      <c r="AH24" s="145"/>
      <c r="AI24" s="145"/>
      <c r="AJ24" s="145"/>
      <c r="AK24" s="145"/>
      <c r="AL24" s="145"/>
      <c r="AM24" s="145"/>
      <c r="AN24" s="145"/>
      <c r="AO24" s="145"/>
      <c r="AP24" s="145"/>
      <c r="AQ24" s="145"/>
      <c r="AR24" s="145"/>
      <c r="AS24" s="145"/>
      <c r="AT24" s="145"/>
      <c r="AU24" s="145"/>
      <c r="AV24" s="145"/>
      <c r="AW24" s="145"/>
      <c r="AX24" s="145"/>
      <c r="AY24" s="145"/>
      <c r="AZ24" s="145"/>
    </row>
    <row r="25" spans="1:52" s="147" customFormat="1" ht="31.5" customHeight="1" x14ac:dyDescent="0.25">
      <c r="A25" s="145"/>
      <c r="B25" s="233"/>
      <c r="C25" s="100" t="s">
        <v>479</v>
      </c>
      <c r="D25" s="90" t="s">
        <v>9</v>
      </c>
      <c r="E25" s="75" t="s">
        <v>590</v>
      </c>
      <c r="F25" s="100" t="s">
        <v>427</v>
      </c>
      <c r="G25" s="140"/>
      <c r="H25" s="140" t="s">
        <v>12</v>
      </c>
      <c r="I25" s="141">
        <v>7.1</v>
      </c>
      <c r="J25" s="142"/>
      <c r="K25" s="143">
        <f t="shared" si="0"/>
        <v>0</v>
      </c>
      <c r="L25" s="144">
        <v>0.2</v>
      </c>
      <c r="M25" s="143">
        <f t="shared" si="2"/>
        <v>0</v>
      </c>
      <c r="N25" s="143">
        <f t="shared" si="1"/>
        <v>0</v>
      </c>
      <c r="O25" s="54"/>
      <c r="P25" s="183"/>
      <c r="Q25" s="181"/>
      <c r="R25" s="145"/>
      <c r="S25" s="145"/>
      <c r="T25" s="145"/>
      <c r="U25" s="145"/>
      <c r="V25" s="145"/>
      <c r="W25" s="145"/>
      <c r="X25" s="145"/>
      <c r="Y25" s="145"/>
      <c r="Z25" s="145"/>
      <c r="AA25" s="145"/>
      <c r="AB25" s="145"/>
      <c r="AC25" s="145"/>
      <c r="AD25" s="145"/>
      <c r="AE25" s="145"/>
      <c r="AF25" s="145"/>
      <c r="AG25" s="145"/>
      <c r="AH25" s="145"/>
      <c r="AI25" s="145"/>
      <c r="AJ25" s="145"/>
      <c r="AK25" s="145"/>
      <c r="AL25" s="145"/>
      <c r="AM25" s="145"/>
      <c r="AN25" s="145"/>
      <c r="AO25" s="145"/>
      <c r="AP25" s="145"/>
      <c r="AQ25" s="145"/>
      <c r="AR25" s="145"/>
      <c r="AS25" s="145"/>
      <c r="AT25" s="145"/>
      <c r="AU25" s="145"/>
      <c r="AV25" s="145"/>
      <c r="AW25" s="145"/>
      <c r="AX25" s="145"/>
      <c r="AY25" s="145"/>
      <c r="AZ25" s="145"/>
    </row>
    <row r="26" spans="1:52" s="147" customFormat="1" ht="31.5" customHeight="1" x14ac:dyDescent="0.25">
      <c r="A26" s="145"/>
      <c r="B26" s="231" t="s">
        <v>473</v>
      </c>
      <c r="C26" s="100" t="s">
        <v>442</v>
      </c>
      <c r="D26" s="90" t="s">
        <v>9</v>
      </c>
      <c r="E26" s="75" t="s">
        <v>588</v>
      </c>
      <c r="F26" s="76" t="s">
        <v>428</v>
      </c>
      <c r="G26" s="140"/>
      <c r="H26" s="140" t="s">
        <v>12</v>
      </c>
      <c r="I26" s="141">
        <v>282.95999999999998</v>
      </c>
      <c r="J26" s="142"/>
      <c r="K26" s="143">
        <f t="shared" si="0"/>
        <v>0</v>
      </c>
      <c r="L26" s="144">
        <v>0</v>
      </c>
      <c r="M26" s="143">
        <f t="shared" ref="M26:M44" si="3">SUM(K26*L26)</f>
        <v>0</v>
      </c>
      <c r="N26" s="143">
        <f t="shared" ref="N26:N44" si="4">SUM(K26+M26)</f>
        <v>0</v>
      </c>
      <c r="O26" s="54"/>
      <c r="P26" s="185"/>
      <c r="Q26" s="186"/>
      <c r="R26" s="145"/>
      <c r="S26" s="145"/>
      <c r="T26" s="145"/>
      <c r="U26" s="145"/>
      <c r="V26" s="145"/>
      <c r="W26" s="145"/>
      <c r="X26" s="145"/>
      <c r="Y26" s="145"/>
      <c r="Z26" s="145"/>
      <c r="AA26" s="145"/>
      <c r="AB26" s="145"/>
      <c r="AC26" s="145"/>
      <c r="AD26" s="145"/>
      <c r="AE26" s="145"/>
      <c r="AF26" s="145"/>
      <c r="AG26" s="145"/>
      <c r="AH26" s="145"/>
      <c r="AI26" s="145"/>
      <c r="AJ26" s="145"/>
      <c r="AK26" s="145"/>
      <c r="AL26" s="145"/>
      <c r="AM26" s="145"/>
      <c r="AN26" s="145"/>
      <c r="AO26" s="145"/>
      <c r="AP26" s="145"/>
      <c r="AQ26" s="145"/>
      <c r="AR26" s="145"/>
      <c r="AS26" s="145"/>
      <c r="AT26" s="145"/>
      <c r="AU26" s="145"/>
      <c r="AV26" s="145"/>
      <c r="AW26" s="145"/>
      <c r="AX26" s="145"/>
      <c r="AY26" s="145"/>
      <c r="AZ26" s="145"/>
    </row>
    <row r="27" spans="1:52" s="147" customFormat="1" ht="38.25" x14ac:dyDescent="0.25">
      <c r="A27" s="145"/>
      <c r="B27" s="232"/>
      <c r="C27" s="100" t="s">
        <v>443</v>
      </c>
      <c r="D27" s="90" t="s">
        <v>9</v>
      </c>
      <c r="E27" s="75" t="s">
        <v>588</v>
      </c>
      <c r="F27" s="100" t="s">
        <v>429</v>
      </c>
      <c r="G27" s="140"/>
      <c r="H27" s="140" t="s">
        <v>12</v>
      </c>
      <c r="I27" s="141">
        <v>40.97</v>
      </c>
      <c r="J27" s="142"/>
      <c r="K27" s="143">
        <f t="shared" si="0"/>
        <v>0</v>
      </c>
      <c r="L27" s="144">
        <v>0</v>
      </c>
      <c r="M27" s="143">
        <f t="shared" si="3"/>
        <v>0</v>
      </c>
      <c r="N27" s="143">
        <f t="shared" si="4"/>
        <v>0</v>
      </c>
      <c r="O27" s="54"/>
      <c r="P27" s="185"/>
      <c r="Q27" s="186"/>
      <c r="R27" s="145"/>
      <c r="S27" s="145"/>
      <c r="T27" s="145"/>
      <c r="U27" s="145"/>
      <c r="V27" s="145"/>
      <c r="W27" s="145"/>
      <c r="X27" s="145"/>
      <c r="Y27" s="145"/>
      <c r="Z27" s="145"/>
      <c r="AA27" s="145"/>
      <c r="AB27" s="145"/>
      <c r="AC27" s="145"/>
      <c r="AD27" s="145"/>
      <c r="AE27" s="145"/>
      <c r="AF27" s="145"/>
      <c r="AG27" s="145"/>
      <c r="AH27" s="145"/>
      <c r="AI27" s="145"/>
      <c r="AJ27" s="145"/>
      <c r="AK27" s="145"/>
      <c r="AL27" s="145"/>
      <c r="AM27" s="145"/>
      <c r="AN27" s="145"/>
      <c r="AO27" s="145"/>
      <c r="AP27" s="145"/>
      <c r="AQ27" s="145"/>
      <c r="AR27" s="145"/>
      <c r="AS27" s="145"/>
      <c r="AT27" s="145"/>
      <c r="AU27" s="145"/>
      <c r="AV27" s="145"/>
      <c r="AW27" s="145"/>
      <c r="AX27" s="145"/>
      <c r="AY27" s="145"/>
      <c r="AZ27" s="145"/>
    </row>
    <row r="28" spans="1:52" s="147" customFormat="1" ht="31.5" customHeight="1" x14ac:dyDescent="0.25">
      <c r="A28" s="145"/>
      <c r="B28" s="232"/>
      <c r="C28" s="100" t="s">
        <v>444</v>
      </c>
      <c r="D28" s="90" t="s">
        <v>9</v>
      </c>
      <c r="E28" s="75" t="s">
        <v>588</v>
      </c>
      <c r="F28" s="100" t="s">
        <v>430</v>
      </c>
      <c r="G28" s="140"/>
      <c r="H28" s="140" t="s">
        <v>12</v>
      </c>
      <c r="I28" s="141">
        <v>25.34</v>
      </c>
      <c r="J28" s="142"/>
      <c r="K28" s="143">
        <f t="shared" si="0"/>
        <v>0</v>
      </c>
      <c r="L28" s="144">
        <v>0</v>
      </c>
      <c r="M28" s="143">
        <f t="shared" si="3"/>
        <v>0</v>
      </c>
      <c r="N28" s="143">
        <f t="shared" si="4"/>
        <v>0</v>
      </c>
      <c r="O28" s="54"/>
      <c r="P28" s="185"/>
      <c r="Q28" s="186"/>
      <c r="R28" s="145"/>
      <c r="S28" s="145"/>
      <c r="T28" s="145"/>
      <c r="U28" s="145"/>
      <c r="V28" s="145"/>
      <c r="W28" s="145"/>
      <c r="X28" s="145"/>
      <c r="Y28" s="145"/>
      <c r="Z28" s="145"/>
      <c r="AA28" s="145"/>
      <c r="AB28" s="145"/>
      <c r="AC28" s="145"/>
      <c r="AD28" s="145"/>
      <c r="AE28" s="145"/>
      <c r="AF28" s="145"/>
      <c r="AG28" s="145"/>
      <c r="AH28" s="145"/>
      <c r="AI28" s="145"/>
      <c r="AJ28" s="145"/>
      <c r="AK28" s="145"/>
      <c r="AL28" s="145"/>
      <c r="AM28" s="145"/>
      <c r="AN28" s="145"/>
      <c r="AO28" s="145"/>
      <c r="AP28" s="145"/>
      <c r="AQ28" s="145"/>
      <c r="AR28" s="145"/>
      <c r="AS28" s="145"/>
      <c r="AT28" s="145"/>
      <c r="AU28" s="145"/>
      <c r="AV28" s="145"/>
      <c r="AW28" s="145"/>
      <c r="AX28" s="145"/>
      <c r="AY28" s="145"/>
      <c r="AZ28" s="145"/>
    </row>
    <row r="29" spans="1:52" s="147" customFormat="1" ht="31.5" customHeight="1" x14ac:dyDescent="0.25">
      <c r="A29" s="145"/>
      <c r="B29" s="232"/>
      <c r="C29" s="100" t="s">
        <v>431</v>
      </c>
      <c r="D29" s="90" t="s">
        <v>9</v>
      </c>
      <c r="E29" s="75" t="s">
        <v>589</v>
      </c>
      <c r="F29" s="76" t="s">
        <v>431</v>
      </c>
      <c r="G29" s="140"/>
      <c r="H29" s="140" t="s">
        <v>12</v>
      </c>
      <c r="I29" s="141">
        <v>257.98</v>
      </c>
      <c r="J29" s="142"/>
      <c r="K29" s="143">
        <f t="shared" si="0"/>
        <v>0</v>
      </c>
      <c r="L29" s="144">
        <v>0</v>
      </c>
      <c r="M29" s="143">
        <f t="shared" si="3"/>
        <v>0</v>
      </c>
      <c r="N29" s="143">
        <f t="shared" si="4"/>
        <v>0</v>
      </c>
      <c r="O29" s="54"/>
      <c r="P29" s="185"/>
      <c r="Q29" s="186"/>
      <c r="R29" s="145"/>
      <c r="S29" s="145"/>
      <c r="T29" s="145"/>
      <c r="U29" s="145"/>
      <c r="V29" s="145"/>
      <c r="W29" s="145"/>
      <c r="X29" s="145"/>
      <c r="Y29" s="145"/>
      <c r="Z29" s="145"/>
      <c r="AA29" s="145"/>
      <c r="AB29" s="145"/>
      <c r="AC29" s="145"/>
      <c r="AD29" s="145"/>
      <c r="AE29" s="145"/>
      <c r="AF29" s="145"/>
      <c r="AG29" s="145"/>
      <c r="AH29" s="145"/>
      <c r="AI29" s="145"/>
      <c r="AJ29" s="145"/>
      <c r="AK29" s="145"/>
      <c r="AL29" s="145"/>
      <c r="AM29" s="145"/>
      <c r="AN29" s="145"/>
      <c r="AO29" s="145"/>
      <c r="AP29" s="145"/>
      <c r="AQ29" s="145"/>
      <c r="AR29" s="145"/>
      <c r="AS29" s="145"/>
      <c r="AT29" s="145"/>
      <c r="AU29" s="145"/>
      <c r="AV29" s="145"/>
      <c r="AW29" s="145"/>
      <c r="AX29" s="145"/>
      <c r="AY29" s="145"/>
      <c r="AZ29" s="145"/>
    </row>
    <row r="30" spans="1:52" s="147" customFormat="1" ht="31.5" customHeight="1" x14ac:dyDescent="0.25">
      <c r="A30" s="145"/>
      <c r="B30" s="232"/>
      <c r="C30" s="100" t="s">
        <v>431</v>
      </c>
      <c r="D30" s="90" t="s">
        <v>9</v>
      </c>
      <c r="E30" s="75" t="s">
        <v>589</v>
      </c>
      <c r="F30" s="76" t="s">
        <v>431</v>
      </c>
      <c r="G30" s="140"/>
      <c r="H30" s="140" t="s">
        <v>12</v>
      </c>
      <c r="I30" s="141">
        <v>257.98</v>
      </c>
      <c r="J30" s="142"/>
      <c r="K30" s="143">
        <f t="shared" ref="K30" si="5">SUM(I30*J30)</f>
        <v>0</v>
      </c>
      <c r="L30" s="144">
        <v>0.05</v>
      </c>
      <c r="M30" s="143">
        <f t="shared" ref="M30" si="6">SUM(K30*L30)</f>
        <v>0</v>
      </c>
      <c r="N30" s="143">
        <f t="shared" ref="N30" si="7">SUM(K30+M30)</f>
        <v>0</v>
      </c>
      <c r="O30" s="54"/>
      <c r="P30" s="185"/>
      <c r="Q30" s="186"/>
      <c r="R30" s="145"/>
      <c r="S30" s="145"/>
      <c r="T30" s="145"/>
      <c r="U30" s="145"/>
      <c r="V30" s="145"/>
      <c r="W30" s="145"/>
      <c r="X30" s="145"/>
      <c r="Y30" s="145"/>
      <c r="Z30" s="145"/>
      <c r="AA30" s="145"/>
      <c r="AB30" s="145"/>
      <c r="AC30" s="145"/>
      <c r="AD30" s="145"/>
      <c r="AE30" s="145"/>
      <c r="AF30" s="145"/>
      <c r="AG30" s="145"/>
      <c r="AH30" s="145"/>
      <c r="AI30" s="145"/>
      <c r="AJ30" s="145"/>
      <c r="AK30" s="145"/>
      <c r="AL30" s="145"/>
      <c r="AM30" s="145"/>
      <c r="AN30" s="145"/>
      <c r="AO30" s="145"/>
      <c r="AP30" s="145"/>
      <c r="AQ30" s="145"/>
      <c r="AR30" s="145"/>
      <c r="AS30" s="145"/>
      <c r="AT30" s="145"/>
      <c r="AU30" s="145"/>
      <c r="AV30" s="145"/>
      <c r="AW30" s="145"/>
      <c r="AX30" s="145"/>
      <c r="AY30" s="145"/>
      <c r="AZ30" s="145"/>
    </row>
    <row r="31" spans="1:52" s="147" customFormat="1" ht="31.5" customHeight="1" x14ac:dyDescent="0.25">
      <c r="A31" s="145"/>
      <c r="B31" s="232"/>
      <c r="C31" s="100" t="s">
        <v>431</v>
      </c>
      <c r="D31" s="90" t="s">
        <v>9</v>
      </c>
      <c r="E31" s="75" t="s">
        <v>589</v>
      </c>
      <c r="F31" s="76" t="s">
        <v>431</v>
      </c>
      <c r="G31" s="140"/>
      <c r="H31" s="140" t="s">
        <v>12</v>
      </c>
      <c r="I31" s="141">
        <v>257.98</v>
      </c>
      <c r="J31" s="142"/>
      <c r="K31" s="143">
        <f t="shared" ref="K31" si="8">SUM(I31*J31)</f>
        <v>0</v>
      </c>
      <c r="L31" s="144">
        <v>0.2</v>
      </c>
      <c r="M31" s="143">
        <f t="shared" ref="M31" si="9">SUM(K31*L31)</f>
        <v>0</v>
      </c>
      <c r="N31" s="143">
        <f t="shared" ref="N31" si="10">SUM(K31+M31)</f>
        <v>0</v>
      </c>
      <c r="O31" s="54"/>
      <c r="P31" s="185"/>
      <c r="Q31" s="186"/>
      <c r="R31" s="145"/>
      <c r="S31" s="145"/>
      <c r="T31" s="145"/>
      <c r="U31" s="145"/>
      <c r="V31" s="145"/>
      <c r="W31" s="145"/>
      <c r="X31" s="145"/>
      <c r="Y31" s="145"/>
      <c r="Z31" s="145"/>
      <c r="AA31" s="145"/>
      <c r="AB31" s="145"/>
      <c r="AC31" s="145"/>
      <c r="AD31" s="145"/>
      <c r="AE31" s="145"/>
      <c r="AF31" s="145"/>
      <c r="AG31" s="145"/>
      <c r="AH31" s="145"/>
      <c r="AI31" s="145"/>
      <c r="AJ31" s="145"/>
      <c r="AK31" s="145"/>
      <c r="AL31" s="145"/>
      <c r="AM31" s="145"/>
      <c r="AN31" s="145"/>
      <c r="AO31" s="145"/>
      <c r="AP31" s="145"/>
      <c r="AQ31" s="145"/>
      <c r="AR31" s="145"/>
      <c r="AS31" s="145"/>
      <c r="AT31" s="145"/>
      <c r="AU31" s="145"/>
      <c r="AV31" s="145"/>
      <c r="AW31" s="145"/>
      <c r="AX31" s="145"/>
      <c r="AY31" s="145"/>
      <c r="AZ31" s="145"/>
    </row>
    <row r="32" spans="1:52" s="147" customFormat="1" ht="31.5" customHeight="1" x14ac:dyDescent="0.25">
      <c r="A32" s="145"/>
      <c r="B32" s="232"/>
      <c r="C32" s="100" t="s">
        <v>432</v>
      </c>
      <c r="D32" s="90" t="s">
        <v>9</v>
      </c>
      <c r="E32" s="75" t="s">
        <v>589</v>
      </c>
      <c r="F32" s="100" t="s">
        <v>432</v>
      </c>
      <c r="G32" s="140"/>
      <c r="H32" s="140" t="s">
        <v>12</v>
      </c>
      <c r="I32" s="141">
        <v>31.95</v>
      </c>
      <c r="J32" s="142"/>
      <c r="K32" s="143">
        <f t="shared" si="0"/>
        <v>0</v>
      </c>
      <c r="L32" s="144">
        <v>0</v>
      </c>
      <c r="M32" s="143">
        <f t="shared" si="3"/>
        <v>0</v>
      </c>
      <c r="N32" s="143">
        <f t="shared" si="4"/>
        <v>0</v>
      </c>
      <c r="O32" s="54"/>
      <c r="P32" s="185"/>
      <c r="Q32" s="186"/>
      <c r="R32" s="145"/>
      <c r="S32" s="145"/>
      <c r="T32" s="145"/>
      <c r="U32" s="145"/>
      <c r="V32" s="145"/>
      <c r="W32" s="145"/>
      <c r="X32" s="145"/>
      <c r="Y32" s="145"/>
      <c r="Z32" s="145"/>
      <c r="AA32" s="145"/>
      <c r="AB32" s="145"/>
      <c r="AC32" s="145"/>
      <c r="AD32" s="145"/>
      <c r="AE32" s="145"/>
      <c r="AF32" s="145"/>
      <c r="AG32" s="145"/>
      <c r="AH32" s="145"/>
      <c r="AI32" s="145"/>
      <c r="AJ32" s="145"/>
      <c r="AK32" s="145"/>
      <c r="AL32" s="145"/>
      <c r="AM32" s="145"/>
      <c r="AN32" s="145"/>
      <c r="AO32" s="145"/>
      <c r="AP32" s="145"/>
      <c r="AQ32" s="145"/>
      <c r="AR32" s="145"/>
      <c r="AS32" s="145"/>
      <c r="AT32" s="145"/>
      <c r="AU32" s="145"/>
      <c r="AV32" s="145"/>
      <c r="AW32" s="145"/>
      <c r="AX32" s="145"/>
      <c r="AY32" s="145"/>
      <c r="AZ32" s="145"/>
    </row>
    <row r="33" spans="1:52" s="147" customFormat="1" ht="31.5" customHeight="1" x14ac:dyDescent="0.25">
      <c r="A33" s="145"/>
      <c r="B33" s="232"/>
      <c r="C33" s="100" t="s">
        <v>432</v>
      </c>
      <c r="D33" s="90" t="s">
        <v>9</v>
      </c>
      <c r="E33" s="75" t="s">
        <v>589</v>
      </c>
      <c r="F33" s="100" t="s">
        <v>432</v>
      </c>
      <c r="G33" s="140"/>
      <c r="H33" s="140" t="s">
        <v>12</v>
      </c>
      <c r="I33" s="141">
        <v>31.95</v>
      </c>
      <c r="J33" s="142"/>
      <c r="K33" s="143">
        <f t="shared" ref="K33:K34" si="11">SUM(I33*J33)</f>
        <v>0</v>
      </c>
      <c r="L33" s="144">
        <v>0.05</v>
      </c>
      <c r="M33" s="143">
        <f t="shared" ref="M33:M34" si="12">SUM(K33*L33)</f>
        <v>0</v>
      </c>
      <c r="N33" s="143">
        <f t="shared" ref="N33:N34" si="13">SUM(K33+M33)</f>
        <v>0</v>
      </c>
      <c r="O33" s="54"/>
      <c r="P33" s="185"/>
      <c r="Q33" s="186"/>
      <c r="R33" s="145"/>
      <c r="S33" s="145"/>
      <c r="T33" s="145"/>
      <c r="U33" s="145"/>
      <c r="V33" s="145"/>
      <c r="W33" s="145"/>
      <c r="X33" s="145"/>
      <c r="Y33" s="145"/>
      <c r="Z33" s="145"/>
      <c r="AA33" s="145"/>
      <c r="AB33" s="145"/>
      <c r="AC33" s="145"/>
      <c r="AD33" s="145"/>
      <c r="AE33" s="145"/>
      <c r="AF33" s="145"/>
      <c r="AG33" s="145"/>
      <c r="AH33" s="145"/>
      <c r="AI33" s="145"/>
      <c r="AJ33" s="145"/>
      <c r="AK33" s="145"/>
      <c r="AL33" s="145"/>
      <c r="AM33" s="145"/>
      <c r="AN33" s="145"/>
      <c r="AO33" s="145"/>
      <c r="AP33" s="145"/>
      <c r="AQ33" s="145"/>
      <c r="AR33" s="145"/>
      <c r="AS33" s="145"/>
      <c r="AT33" s="145"/>
      <c r="AU33" s="145"/>
      <c r="AV33" s="145"/>
      <c r="AW33" s="145"/>
      <c r="AX33" s="145"/>
      <c r="AY33" s="145"/>
      <c r="AZ33" s="145"/>
    </row>
    <row r="34" spans="1:52" s="147" customFormat="1" ht="31.5" customHeight="1" x14ac:dyDescent="0.25">
      <c r="A34" s="145"/>
      <c r="B34" s="232"/>
      <c r="C34" s="100" t="s">
        <v>432</v>
      </c>
      <c r="D34" s="90" t="s">
        <v>9</v>
      </c>
      <c r="E34" s="75" t="s">
        <v>589</v>
      </c>
      <c r="F34" s="100" t="s">
        <v>432</v>
      </c>
      <c r="G34" s="140"/>
      <c r="H34" s="140" t="s">
        <v>12</v>
      </c>
      <c r="I34" s="141">
        <v>31.95</v>
      </c>
      <c r="J34" s="142"/>
      <c r="K34" s="143">
        <f t="shared" si="11"/>
        <v>0</v>
      </c>
      <c r="L34" s="144">
        <v>0.2</v>
      </c>
      <c r="M34" s="143">
        <f t="shared" si="12"/>
        <v>0</v>
      </c>
      <c r="N34" s="143">
        <f t="shared" si="13"/>
        <v>0</v>
      </c>
      <c r="O34" s="54"/>
      <c r="P34" s="185"/>
      <c r="Q34" s="186"/>
      <c r="R34" s="145"/>
      <c r="S34" s="145"/>
      <c r="T34" s="145"/>
      <c r="U34" s="145"/>
      <c r="V34" s="145"/>
      <c r="W34" s="145"/>
      <c r="X34" s="145"/>
      <c r="Y34" s="145"/>
      <c r="Z34" s="145"/>
      <c r="AA34" s="145"/>
      <c r="AB34" s="145"/>
      <c r="AC34" s="145"/>
      <c r="AD34" s="145"/>
      <c r="AE34" s="145"/>
      <c r="AF34" s="145"/>
      <c r="AG34" s="145"/>
      <c r="AH34" s="145"/>
      <c r="AI34" s="145"/>
      <c r="AJ34" s="145"/>
      <c r="AK34" s="145"/>
      <c r="AL34" s="145"/>
      <c r="AM34" s="145"/>
      <c r="AN34" s="145"/>
      <c r="AO34" s="145"/>
      <c r="AP34" s="145"/>
      <c r="AQ34" s="145"/>
      <c r="AR34" s="145"/>
      <c r="AS34" s="145"/>
      <c r="AT34" s="145"/>
      <c r="AU34" s="145"/>
      <c r="AV34" s="145"/>
      <c r="AW34" s="145"/>
      <c r="AX34" s="145"/>
      <c r="AY34" s="145"/>
      <c r="AZ34" s="145"/>
    </row>
    <row r="35" spans="1:52" s="147" customFormat="1" ht="31.5" customHeight="1" x14ac:dyDescent="0.25">
      <c r="A35" s="145"/>
      <c r="B35" s="232"/>
      <c r="C35" s="100" t="s">
        <v>433</v>
      </c>
      <c r="D35" s="90" t="s">
        <v>9</v>
      </c>
      <c r="E35" s="75" t="s">
        <v>589</v>
      </c>
      <c r="F35" s="100" t="s">
        <v>433</v>
      </c>
      <c r="G35" s="140"/>
      <c r="H35" s="140" t="s">
        <v>12</v>
      </c>
      <c r="I35" s="141">
        <v>19.62</v>
      </c>
      <c r="J35" s="142"/>
      <c r="K35" s="143">
        <f t="shared" si="0"/>
        <v>0</v>
      </c>
      <c r="L35" s="144">
        <v>0</v>
      </c>
      <c r="M35" s="143">
        <f t="shared" si="3"/>
        <v>0</v>
      </c>
      <c r="N35" s="143">
        <f t="shared" si="4"/>
        <v>0</v>
      </c>
      <c r="O35" s="54"/>
      <c r="P35" s="185"/>
      <c r="Q35" s="186"/>
      <c r="R35" s="145"/>
      <c r="S35" s="145"/>
      <c r="T35" s="145"/>
      <c r="U35" s="145"/>
      <c r="V35" s="145"/>
      <c r="W35" s="145"/>
      <c r="X35" s="145"/>
      <c r="Y35" s="145"/>
      <c r="Z35" s="145"/>
      <c r="AA35" s="145"/>
      <c r="AB35" s="145"/>
      <c r="AC35" s="145"/>
      <c r="AD35" s="145"/>
      <c r="AE35" s="145"/>
      <c r="AF35" s="145"/>
      <c r="AG35" s="145"/>
      <c r="AH35" s="145"/>
      <c r="AI35" s="145"/>
      <c r="AJ35" s="145"/>
      <c r="AK35" s="145"/>
      <c r="AL35" s="145"/>
      <c r="AM35" s="145"/>
      <c r="AN35" s="145"/>
      <c r="AO35" s="145"/>
      <c r="AP35" s="145"/>
      <c r="AQ35" s="145"/>
      <c r="AR35" s="145"/>
      <c r="AS35" s="145"/>
      <c r="AT35" s="145"/>
      <c r="AU35" s="145"/>
      <c r="AV35" s="145"/>
      <c r="AW35" s="145"/>
      <c r="AX35" s="145"/>
      <c r="AY35" s="145"/>
      <c r="AZ35" s="145"/>
    </row>
    <row r="36" spans="1:52" s="147" customFormat="1" ht="31.5" customHeight="1" x14ac:dyDescent="0.25">
      <c r="A36" s="145"/>
      <c r="B36" s="232"/>
      <c r="C36" s="100" t="s">
        <v>433</v>
      </c>
      <c r="D36" s="90" t="s">
        <v>9</v>
      </c>
      <c r="E36" s="75" t="s">
        <v>589</v>
      </c>
      <c r="F36" s="100" t="s">
        <v>433</v>
      </c>
      <c r="G36" s="140"/>
      <c r="H36" s="140" t="s">
        <v>12</v>
      </c>
      <c r="I36" s="141">
        <v>19.62</v>
      </c>
      <c r="J36" s="142"/>
      <c r="K36" s="143">
        <f t="shared" ref="K36:K37" si="14">SUM(I36*J36)</f>
        <v>0</v>
      </c>
      <c r="L36" s="144">
        <v>0.05</v>
      </c>
      <c r="M36" s="143">
        <f t="shared" ref="M36:M37" si="15">SUM(K36*L36)</f>
        <v>0</v>
      </c>
      <c r="N36" s="143">
        <f t="shared" ref="N36:N37" si="16">SUM(K36+M36)</f>
        <v>0</v>
      </c>
      <c r="O36" s="54"/>
      <c r="P36" s="185"/>
      <c r="Q36" s="186"/>
      <c r="R36" s="145"/>
      <c r="S36" s="145"/>
      <c r="T36" s="145"/>
      <c r="U36" s="145"/>
      <c r="V36" s="145"/>
      <c r="W36" s="145"/>
      <c r="X36" s="145"/>
      <c r="Y36" s="145"/>
      <c r="Z36" s="145"/>
      <c r="AA36" s="145"/>
      <c r="AB36" s="145"/>
      <c r="AC36" s="145"/>
      <c r="AD36" s="145"/>
      <c r="AE36" s="145"/>
      <c r="AF36" s="145"/>
      <c r="AG36" s="145"/>
      <c r="AH36" s="145"/>
      <c r="AI36" s="145"/>
      <c r="AJ36" s="145"/>
      <c r="AK36" s="145"/>
      <c r="AL36" s="145"/>
      <c r="AM36" s="145"/>
      <c r="AN36" s="145"/>
      <c r="AO36" s="145"/>
      <c r="AP36" s="145"/>
      <c r="AQ36" s="145"/>
      <c r="AR36" s="145"/>
      <c r="AS36" s="145"/>
      <c r="AT36" s="145"/>
      <c r="AU36" s="145"/>
      <c r="AV36" s="145"/>
      <c r="AW36" s="145"/>
      <c r="AX36" s="145"/>
      <c r="AY36" s="145"/>
      <c r="AZ36" s="145"/>
    </row>
    <row r="37" spans="1:52" s="147" customFormat="1" ht="31.5" customHeight="1" x14ac:dyDescent="0.25">
      <c r="A37" s="145"/>
      <c r="B37" s="232"/>
      <c r="C37" s="100" t="s">
        <v>433</v>
      </c>
      <c r="D37" s="90" t="s">
        <v>9</v>
      </c>
      <c r="E37" s="75" t="s">
        <v>589</v>
      </c>
      <c r="F37" s="100" t="s">
        <v>433</v>
      </c>
      <c r="G37" s="140"/>
      <c r="H37" s="140" t="s">
        <v>12</v>
      </c>
      <c r="I37" s="141">
        <v>19.62</v>
      </c>
      <c r="J37" s="142"/>
      <c r="K37" s="143">
        <f t="shared" si="14"/>
        <v>0</v>
      </c>
      <c r="L37" s="144">
        <v>0.2</v>
      </c>
      <c r="M37" s="143">
        <f t="shared" si="15"/>
        <v>0</v>
      </c>
      <c r="N37" s="143">
        <f t="shared" si="16"/>
        <v>0</v>
      </c>
      <c r="O37" s="54"/>
      <c r="P37" s="185"/>
      <c r="Q37" s="186"/>
      <c r="R37" s="145"/>
      <c r="S37" s="145"/>
      <c r="T37" s="145"/>
      <c r="U37" s="145"/>
      <c r="V37" s="145"/>
      <c r="W37" s="145"/>
      <c r="X37" s="145"/>
      <c r="Y37" s="145"/>
      <c r="Z37" s="145"/>
      <c r="AA37" s="145"/>
      <c r="AB37" s="145"/>
      <c r="AC37" s="145"/>
      <c r="AD37" s="145"/>
      <c r="AE37" s="145"/>
      <c r="AF37" s="145"/>
      <c r="AG37" s="145"/>
      <c r="AH37" s="145"/>
      <c r="AI37" s="145"/>
      <c r="AJ37" s="145"/>
      <c r="AK37" s="145"/>
      <c r="AL37" s="145"/>
      <c r="AM37" s="145"/>
      <c r="AN37" s="145"/>
      <c r="AO37" s="145"/>
      <c r="AP37" s="145"/>
      <c r="AQ37" s="145"/>
      <c r="AR37" s="145"/>
      <c r="AS37" s="145"/>
      <c r="AT37" s="145"/>
      <c r="AU37" s="145"/>
      <c r="AV37" s="145"/>
      <c r="AW37" s="145"/>
      <c r="AX37" s="145"/>
      <c r="AY37" s="145"/>
      <c r="AZ37" s="145"/>
    </row>
    <row r="38" spans="1:52" s="147" customFormat="1" ht="31.5" customHeight="1" x14ac:dyDescent="0.25">
      <c r="A38" s="145"/>
      <c r="B38" s="232"/>
      <c r="C38" s="100" t="s">
        <v>480</v>
      </c>
      <c r="D38" s="90" t="s">
        <v>9</v>
      </c>
      <c r="E38" s="75" t="s">
        <v>590</v>
      </c>
      <c r="F38" s="76" t="s">
        <v>434</v>
      </c>
      <c r="G38" s="140"/>
      <c r="H38" s="140" t="s">
        <v>12</v>
      </c>
      <c r="I38" s="141">
        <v>258.41000000000003</v>
      </c>
      <c r="J38" s="142"/>
      <c r="K38" s="143">
        <f t="shared" si="0"/>
        <v>0</v>
      </c>
      <c r="L38" s="144">
        <v>0</v>
      </c>
      <c r="M38" s="143">
        <f t="shared" si="3"/>
        <v>0</v>
      </c>
      <c r="N38" s="143">
        <f t="shared" si="4"/>
        <v>0</v>
      </c>
      <c r="O38" s="54"/>
      <c r="P38" s="185"/>
      <c r="Q38" s="186"/>
      <c r="R38" s="145"/>
      <c r="S38" s="145"/>
      <c r="T38" s="145"/>
      <c r="U38" s="145"/>
      <c r="V38" s="145"/>
      <c r="W38" s="145"/>
      <c r="X38" s="145"/>
      <c r="Y38" s="145"/>
      <c r="Z38" s="145"/>
      <c r="AA38" s="145"/>
      <c r="AB38" s="145"/>
      <c r="AC38" s="145"/>
      <c r="AD38" s="145"/>
      <c r="AE38" s="145"/>
      <c r="AF38" s="145"/>
      <c r="AG38" s="145"/>
      <c r="AH38" s="145"/>
      <c r="AI38" s="145"/>
      <c r="AJ38" s="145"/>
      <c r="AK38" s="145"/>
      <c r="AL38" s="145"/>
      <c r="AM38" s="145"/>
      <c r="AN38" s="145"/>
      <c r="AO38" s="145"/>
      <c r="AP38" s="145"/>
      <c r="AQ38" s="145"/>
      <c r="AR38" s="145"/>
      <c r="AS38" s="145"/>
      <c r="AT38" s="145"/>
      <c r="AU38" s="145"/>
      <c r="AV38" s="145"/>
      <c r="AW38" s="145"/>
      <c r="AX38" s="145"/>
      <c r="AY38" s="145"/>
      <c r="AZ38" s="145"/>
    </row>
    <row r="39" spans="1:52" s="147" customFormat="1" ht="31.5" customHeight="1" x14ac:dyDescent="0.25">
      <c r="A39" s="145"/>
      <c r="B39" s="232"/>
      <c r="C39" s="100" t="s">
        <v>480</v>
      </c>
      <c r="D39" s="90" t="s">
        <v>9</v>
      </c>
      <c r="E39" s="75" t="s">
        <v>590</v>
      </c>
      <c r="F39" s="76" t="s">
        <v>434</v>
      </c>
      <c r="G39" s="140"/>
      <c r="H39" s="140" t="s">
        <v>12</v>
      </c>
      <c r="I39" s="141">
        <v>258.41000000000003</v>
      </c>
      <c r="J39" s="142"/>
      <c r="K39" s="143">
        <f t="shared" ref="K39:K40" si="17">SUM(I39*J39)</f>
        <v>0</v>
      </c>
      <c r="L39" s="144">
        <v>0.05</v>
      </c>
      <c r="M39" s="143">
        <f t="shared" ref="M39:M40" si="18">SUM(K39*L39)</f>
        <v>0</v>
      </c>
      <c r="N39" s="143">
        <f t="shared" ref="N39:N40" si="19">SUM(K39+M39)</f>
        <v>0</v>
      </c>
      <c r="O39" s="54"/>
      <c r="P39" s="185"/>
      <c r="Q39" s="186"/>
      <c r="R39" s="145"/>
      <c r="S39" s="145"/>
      <c r="T39" s="145"/>
      <c r="U39" s="145"/>
      <c r="V39" s="145"/>
      <c r="W39" s="145"/>
      <c r="X39" s="145"/>
      <c r="Y39" s="145"/>
      <c r="Z39" s="145"/>
      <c r="AA39" s="145"/>
      <c r="AB39" s="145"/>
      <c r="AC39" s="145"/>
      <c r="AD39" s="145"/>
      <c r="AE39" s="145"/>
      <c r="AF39" s="145"/>
      <c r="AG39" s="145"/>
      <c r="AH39" s="145"/>
      <c r="AI39" s="145"/>
      <c r="AJ39" s="145"/>
      <c r="AK39" s="145"/>
      <c r="AL39" s="145"/>
      <c r="AM39" s="145"/>
      <c r="AN39" s="145"/>
      <c r="AO39" s="145"/>
      <c r="AP39" s="145"/>
      <c r="AQ39" s="145"/>
      <c r="AR39" s="145"/>
      <c r="AS39" s="145"/>
      <c r="AT39" s="145"/>
      <c r="AU39" s="145"/>
      <c r="AV39" s="145"/>
      <c r="AW39" s="145"/>
      <c r="AX39" s="145"/>
      <c r="AY39" s="145"/>
      <c r="AZ39" s="145"/>
    </row>
    <row r="40" spans="1:52" s="147" customFormat="1" ht="31.5" customHeight="1" x14ac:dyDescent="0.25">
      <c r="A40" s="145"/>
      <c r="B40" s="232"/>
      <c r="C40" s="100" t="s">
        <v>480</v>
      </c>
      <c r="D40" s="90" t="s">
        <v>9</v>
      </c>
      <c r="E40" s="75" t="s">
        <v>590</v>
      </c>
      <c r="F40" s="76" t="s">
        <v>434</v>
      </c>
      <c r="G40" s="140"/>
      <c r="H40" s="140" t="s">
        <v>12</v>
      </c>
      <c r="I40" s="141">
        <v>258.41000000000003</v>
      </c>
      <c r="J40" s="142"/>
      <c r="K40" s="143">
        <f t="shared" si="17"/>
        <v>0</v>
      </c>
      <c r="L40" s="144">
        <v>0.2</v>
      </c>
      <c r="M40" s="143">
        <f t="shared" si="18"/>
        <v>0</v>
      </c>
      <c r="N40" s="143">
        <f t="shared" si="19"/>
        <v>0</v>
      </c>
      <c r="O40" s="54"/>
      <c r="P40" s="185"/>
      <c r="Q40" s="186"/>
      <c r="R40" s="145"/>
      <c r="S40" s="145"/>
      <c r="T40" s="145"/>
      <c r="U40" s="145"/>
      <c r="V40" s="145"/>
      <c r="W40" s="145"/>
      <c r="X40" s="145"/>
      <c r="Y40" s="145"/>
      <c r="Z40" s="145"/>
      <c r="AA40" s="145"/>
      <c r="AB40" s="145"/>
      <c r="AC40" s="145"/>
      <c r="AD40" s="145"/>
      <c r="AE40" s="145"/>
      <c r="AF40" s="145"/>
      <c r="AG40" s="145"/>
      <c r="AH40" s="145"/>
      <c r="AI40" s="145"/>
      <c r="AJ40" s="145"/>
      <c r="AK40" s="145"/>
      <c r="AL40" s="145"/>
      <c r="AM40" s="145"/>
      <c r="AN40" s="145"/>
      <c r="AO40" s="145"/>
      <c r="AP40" s="145"/>
      <c r="AQ40" s="145"/>
      <c r="AR40" s="145"/>
      <c r="AS40" s="145"/>
      <c r="AT40" s="145"/>
      <c r="AU40" s="145"/>
      <c r="AV40" s="145"/>
      <c r="AW40" s="145"/>
      <c r="AX40" s="145"/>
      <c r="AY40" s="145"/>
      <c r="AZ40" s="145"/>
    </row>
    <row r="41" spans="1:52" s="147" customFormat="1" ht="39.75" customHeight="1" x14ac:dyDescent="0.25">
      <c r="A41" s="145"/>
      <c r="B41" s="232"/>
      <c r="C41" s="100" t="s">
        <v>481</v>
      </c>
      <c r="D41" s="90" t="s">
        <v>9</v>
      </c>
      <c r="E41" s="75" t="s">
        <v>590</v>
      </c>
      <c r="F41" s="100" t="s">
        <v>435</v>
      </c>
      <c r="G41" s="140"/>
      <c r="H41" s="140" t="s">
        <v>12</v>
      </c>
      <c r="I41" s="141">
        <v>32.56</v>
      </c>
      <c r="J41" s="142"/>
      <c r="K41" s="143">
        <f t="shared" si="0"/>
        <v>0</v>
      </c>
      <c r="L41" s="144">
        <v>0</v>
      </c>
      <c r="M41" s="143">
        <f t="shared" si="3"/>
        <v>0</v>
      </c>
      <c r="N41" s="143">
        <f t="shared" si="4"/>
        <v>0</v>
      </c>
      <c r="O41" s="54"/>
      <c r="P41" s="185"/>
      <c r="Q41" s="186"/>
      <c r="R41" s="145"/>
      <c r="S41" s="145"/>
      <c r="T41" s="145"/>
      <c r="U41" s="145"/>
      <c r="V41" s="145"/>
      <c r="W41" s="145"/>
      <c r="X41" s="145"/>
      <c r="Y41" s="145"/>
      <c r="Z41" s="145"/>
      <c r="AA41" s="145"/>
      <c r="AB41" s="145"/>
      <c r="AC41" s="145"/>
      <c r="AD41" s="145"/>
      <c r="AE41" s="145"/>
      <c r="AF41" s="145"/>
      <c r="AG41" s="145"/>
      <c r="AH41" s="145"/>
      <c r="AI41" s="145"/>
      <c r="AJ41" s="145"/>
      <c r="AK41" s="145"/>
      <c r="AL41" s="145"/>
      <c r="AM41" s="145"/>
      <c r="AN41" s="145"/>
      <c r="AO41" s="145"/>
      <c r="AP41" s="145"/>
      <c r="AQ41" s="145"/>
      <c r="AR41" s="145"/>
      <c r="AS41" s="145"/>
      <c r="AT41" s="145"/>
      <c r="AU41" s="145"/>
      <c r="AV41" s="145"/>
      <c r="AW41" s="145"/>
      <c r="AX41" s="145"/>
      <c r="AY41" s="145"/>
      <c r="AZ41" s="145"/>
    </row>
    <row r="42" spans="1:52" s="147" customFormat="1" ht="38.25" customHeight="1" x14ac:dyDescent="0.25">
      <c r="A42" s="145"/>
      <c r="B42" s="232"/>
      <c r="C42" s="100" t="s">
        <v>481</v>
      </c>
      <c r="D42" s="90" t="s">
        <v>9</v>
      </c>
      <c r="E42" s="75" t="s">
        <v>590</v>
      </c>
      <c r="F42" s="100" t="s">
        <v>435</v>
      </c>
      <c r="G42" s="140"/>
      <c r="H42" s="140" t="s">
        <v>12</v>
      </c>
      <c r="I42" s="141">
        <v>32.56</v>
      </c>
      <c r="J42" s="142"/>
      <c r="K42" s="143">
        <f t="shared" ref="K42:K43" si="20">SUM(I42*J42)</f>
        <v>0</v>
      </c>
      <c r="L42" s="144">
        <v>0.05</v>
      </c>
      <c r="M42" s="143">
        <f t="shared" ref="M42:M43" si="21">SUM(K42*L42)</f>
        <v>0</v>
      </c>
      <c r="N42" s="143">
        <f t="shared" ref="N42:N43" si="22">SUM(K42+M42)</f>
        <v>0</v>
      </c>
      <c r="O42" s="54"/>
      <c r="P42" s="185"/>
      <c r="Q42" s="186"/>
      <c r="R42" s="145"/>
      <c r="S42" s="145"/>
      <c r="T42" s="145"/>
      <c r="U42" s="145"/>
      <c r="V42" s="145"/>
      <c r="W42" s="145"/>
      <c r="X42" s="145"/>
      <c r="Y42" s="145"/>
      <c r="Z42" s="145"/>
      <c r="AA42" s="145"/>
      <c r="AB42" s="145"/>
      <c r="AC42" s="145"/>
      <c r="AD42" s="145"/>
      <c r="AE42" s="145"/>
      <c r="AF42" s="145"/>
      <c r="AG42" s="145"/>
      <c r="AH42" s="145"/>
      <c r="AI42" s="145"/>
      <c r="AJ42" s="145"/>
      <c r="AK42" s="145"/>
      <c r="AL42" s="145"/>
      <c r="AM42" s="145"/>
      <c r="AN42" s="145"/>
      <c r="AO42" s="145"/>
      <c r="AP42" s="145"/>
      <c r="AQ42" s="145"/>
      <c r="AR42" s="145"/>
      <c r="AS42" s="145"/>
      <c r="AT42" s="145"/>
      <c r="AU42" s="145"/>
      <c r="AV42" s="145"/>
      <c r="AW42" s="145"/>
      <c r="AX42" s="145"/>
      <c r="AY42" s="145"/>
      <c r="AZ42" s="145"/>
    </row>
    <row r="43" spans="1:52" s="147" customFormat="1" ht="36.75" customHeight="1" x14ac:dyDescent="0.25">
      <c r="A43" s="145"/>
      <c r="B43" s="232"/>
      <c r="C43" s="100" t="s">
        <v>481</v>
      </c>
      <c r="D43" s="90" t="s">
        <v>9</v>
      </c>
      <c r="E43" s="75" t="s">
        <v>590</v>
      </c>
      <c r="F43" s="100" t="s">
        <v>435</v>
      </c>
      <c r="G43" s="140"/>
      <c r="H43" s="140" t="s">
        <v>12</v>
      </c>
      <c r="I43" s="141">
        <v>32.56</v>
      </c>
      <c r="J43" s="142"/>
      <c r="K43" s="143">
        <f t="shared" si="20"/>
        <v>0</v>
      </c>
      <c r="L43" s="144">
        <v>0.2</v>
      </c>
      <c r="M43" s="143">
        <f t="shared" si="21"/>
        <v>0</v>
      </c>
      <c r="N43" s="143">
        <f t="shared" si="22"/>
        <v>0</v>
      </c>
      <c r="O43" s="54"/>
      <c r="P43" s="185"/>
      <c r="Q43" s="186"/>
      <c r="R43" s="145"/>
      <c r="S43" s="145"/>
      <c r="T43" s="145"/>
      <c r="U43" s="145"/>
      <c r="V43" s="145"/>
      <c r="W43" s="145"/>
      <c r="X43" s="145"/>
      <c r="Y43" s="145"/>
      <c r="Z43" s="145"/>
      <c r="AA43" s="145"/>
      <c r="AB43" s="145"/>
      <c r="AC43" s="145"/>
      <c r="AD43" s="145"/>
      <c r="AE43" s="145"/>
      <c r="AF43" s="145"/>
      <c r="AG43" s="145"/>
      <c r="AH43" s="145"/>
      <c r="AI43" s="145"/>
      <c r="AJ43" s="145"/>
      <c r="AK43" s="145"/>
      <c r="AL43" s="145"/>
      <c r="AM43" s="145"/>
      <c r="AN43" s="145"/>
      <c r="AO43" s="145"/>
      <c r="AP43" s="145"/>
      <c r="AQ43" s="145"/>
      <c r="AR43" s="145"/>
      <c r="AS43" s="145"/>
      <c r="AT43" s="145"/>
      <c r="AU43" s="145"/>
      <c r="AV43" s="145"/>
      <c r="AW43" s="145"/>
      <c r="AX43" s="145"/>
      <c r="AY43" s="145"/>
      <c r="AZ43" s="145"/>
    </row>
    <row r="44" spans="1:52" s="147" customFormat="1" ht="39.75" customHeight="1" x14ac:dyDescent="0.25">
      <c r="A44" s="145"/>
      <c r="B44" s="232"/>
      <c r="C44" s="100" t="s">
        <v>482</v>
      </c>
      <c r="D44" s="90" t="s">
        <v>9</v>
      </c>
      <c r="E44" s="75" t="s">
        <v>590</v>
      </c>
      <c r="F44" s="100" t="s">
        <v>436</v>
      </c>
      <c r="G44" s="140"/>
      <c r="H44" s="140" t="s">
        <v>12</v>
      </c>
      <c r="I44" s="141">
        <v>19.36</v>
      </c>
      <c r="J44" s="142"/>
      <c r="K44" s="143">
        <f t="shared" si="0"/>
        <v>0</v>
      </c>
      <c r="L44" s="144">
        <v>0</v>
      </c>
      <c r="M44" s="143">
        <f t="shared" si="3"/>
        <v>0</v>
      </c>
      <c r="N44" s="143">
        <f t="shared" si="4"/>
        <v>0</v>
      </c>
      <c r="O44" s="54"/>
      <c r="P44" s="185"/>
      <c r="Q44" s="186"/>
      <c r="R44" s="145"/>
      <c r="S44" s="145"/>
      <c r="T44" s="145"/>
      <c r="U44" s="145"/>
      <c r="V44" s="145"/>
      <c r="W44" s="145"/>
      <c r="X44" s="145"/>
      <c r="Y44" s="145"/>
      <c r="Z44" s="145"/>
      <c r="AA44" s="145"/>
      <c r="AB44" s="145"/>
      <c r="AC44" s="145"/>
      <c r="AD44" s="145"/>
      <c r="AE44" s="145"/>
      <c r="AF44" s="145"/>
      <c r="AG44" s="145"/>
      <c r="AH44" s="145"/>
      <c r="AI44" s="145"/>
      <c r="AJ44" s="145"/>
      <c r="AK44" s="145"/>
      <c r="AL44" s="145"/>
      <c r="AM44" s="145"/>
      <c r="AN44" s="145"/>
      <c r="AO44" s="145"/>
      <c r="AP44" s="145"/>
      <c r="AQ44" s="145"/>
      <c r="AR44" s="145"/>
      <c r="AS44" s="145"/>
      <c r="AT44" s="145"/>
      <c r="AU44" s="145"/>
      <c r="AV44" s="145"/>
      <c r="AW44" s="145"/>
      <c r="AX44" s="145"/>
      <c r="AY44" s="145"/>
      <c r="AZ44" s="145"/>
    </row>
    <row r="45" spans="1:52" s="147" customFormat="1" ht="38.25" customHeight="1" x14ac:dyDescent="0.25">
      <c r="A45" s="145"/>
      <c r="B45" s="232"/>
      <c r="C45" s="100" t="s">
        <v>482</v>
      </c>
      <c r="D45" s="90" t="s">
        <v>9</v>
      </c>
      <c r="E45" s="75" t="s">
        <v>590</v>
      </c>
      <c r="F45" s="100" t="s">
        <v>436</v>
      </c>
      <c r="G45" s="140"/>
      <c r="H45" s="140" t="s">
        <v>12</v>
      </c>
      <c r="I45" s="141">
        <v>19.36</v>
      </c>
      <c r="J45" s="142"/>
      <c r="K45" s="143">
        <f t="shared" ref="K45:K46" si="23">SUM(I45*J45)</f>
        <v>0</v>
      </c>
      <c r="L45" s="144">
        <v>0.05</v>
      </c>
      <c r="M45" s="143">
        <f t="shared" ref="M45:M46" si="24">SUM(K45*L45)</f>
        <v>0</v>
      </c>
      <c r="N45" s="143">
        <f t="shared" ref="N45:N46" si="25">SUM(K45+M45)</f>
        <v>0</v>
      </c>
      <c r="O45" s="54"/>
      <c r="P45" s="185"/>
      <c r="Q45" s="186"/>
      <c r="R45" s="145"/>
      <c r="S45" s="145"/>
      <c r="T45" s="145"/>
      <c r="U45" s="145"/>
      <c r="V45" s="145"/>
      <c r="W45" s="145"/>
      <c r="X45" s="145"/>
      <c r="Y45" s="145"/>
      <c r="Z45" s="145"/>
      <c r="AA45" s="145"/>
      <c r="AB45" s="145"/>
      <c r="AC45" s="145"/>
      <c r="AD45" s="145"/>
      <c r="AE45" s="145"/>
      <c r="AF45" s="145"/>
      <c r="AG45" s="145"/>
      <c r="AH45" s="145"/>
      <c r="AI45" s="145"/>
      <c r="AJ45" s="145"/>
      <c r="AK45" s="145"/>
      <c r="AL45" s="145"/>
      <c r="AM45" s="145"/>
      <c r="AN45" s="145"/>
      <c r="AO45" s="145"/>
      <c r="AP45" s="145"/>
      <c r="AQ45" s="145"/>
      <c r="AR45" s="145"/>
      <c r="AS45" s="145"/>
      <c r="AT45" s="145"/>
      <c r="AU45" s="145"/>
      <c r="AV45" s="145"/>
      <c r="AW45" s="145"/>
      <c r="AX45" s="145"/>
      <c r="AY45" s="145"/>
      <c r="AZ45" s="145"/>
    </row>
    <row r="46" spans="1:52" s="147" customFormat="1" ht="37.5" customHeight="1" x14ac:dyDescent="0.25">
      <c r="A46" s="145"/>
      <c r="B46" s="233"/>
      <c r="C46" s="100" t="s">
        <v>482</v>
      </c>
      <c r="D46" s="90" t="s">
        <v>9</v>
      </c>
      <c r="E46" s="75" t="s">
        <v>590</v>
      </c>
      <c r="F46" s="100" t="s">
        <v>436</v>
      </c>
      <c r="G46" s="140"/>
      <c r="H46" s="140" t="s">
        <v>12</v>
      </c>
      <c r="I46" s="141">
        <v>19.36</v>
      </c>
      <c r="J46" s="142"/>
      <c r="K46" s="143">
        <f t="shared" si="23"/>
        <v>0</v>
      </c>
      <c r="L46" s="144">
        <v>0.2</v>
      </c>
      <c r="M46" s="143">
        <f t="shared" si="24"/>
        <v>0</v>
      </c>
      <c r="N46" s="143">
        <f t="shared" si="25"/>
        <v>0</v>
      </c>
      <c r="O46" s="54"/>
      <c r="P46" s="185"/>
      <c r="Q46" s="186"/>
      <c r="R46" s="145"/>
      <c r="S46" s="145"/>
      <c r="T46" s="145"/>
      <c r="U46" s="145"/>
      <c r="V46" s="145"/>
      <c r="W46" s="145"/>
      <c r="X46" s="145"/>
      <c r="Y46" s="145"/>
      <c r="Z46" s="145"/>
      <c r="AA46" s="145"/>
      <c r="AB46" s="145"/>
      <c r="AC46" s="145"/>
      <c r="AD46" s="145"/>
      <c r="AE46" s="145"/>
      <c r="AF46" s="145"/>
      <c r="AG46" s="145"/>
      <c r="AH46" s="145"/>
      <c r="AI46" s="145"/>
      <c r="AJ46" s="145"/>
      <c r="AK46" s="145"/>
      <c r="AL46" s="145"/>
      <c r="AM46" s="145"/>
      <c r="AN46" s="145"/>
      <c r="AO46" s="145"/>
      <c r="AP46" s="145"/>
      <c r="AQ46" s="145"/>
      <c r="AR46" s="145"/>
      <c r="AS46" s="145"/>
      <c r="AT46" s="145"/>
      <c r="AU46" s="145"/>
      <c r="AV46" s="145"/>
      <c r="AW46" s="145"/>
      <c r="AX46" s="145"/>
      <c r="AY46" s="145"/>
      <c r="AZ46" s="145"/>
    </row>
    <row r="47" spans="1:52" s="29" customFormat="1" ht="23.25" customHeight="1" x14ac:dyDescent="0.25">
      <c r="A47" s="3" t="s">
        <v>170</v>
      </c>
      <c r="B47" s="241" t="s">
        <v>134</v>
      </c>
      <c r="C47" s="79" t="s">
        <v>483</v>
      </c>
      <c r="D47" s="8" t="s">
        <v>15</v>
      </c>
      <c r="E47" s="75" t="s">
        <v>456</v>
      </c>
      <c r="F47" s="80" t="s">
        <v>135</v>
      </c>
      <c r="G47" s="81"/>
      <c r="H47" s="81" t="s">
        <v>12</v>
      </c>
      <c r="I47" s="141">
        <v>1474.84</v>
      </c>
      <c r="J47" s="9"/>
      <c r="K47" s="143">
        <f t="shared" si="0"/>
        <v>0</v>
      </c>
      <c r="L47" s="82">
        <v>0</v>
      </c>
      <c r="M47" s="143">
        <f t="shared" si="2"/>
        <v>0</v>
      </c>
      <c r="N47" s="143">
        <f t="shared" si="1"/>
        <v>0</v>
      </c>
      <c r="O47"/>
      <c r="P47" s="183"/>
      <c r="Q47" s="181"/>
      <c r="R47" s="3"/>
      <c r="S47" s="3"/>
      <c r="T47" s="3"/>
      <c r="U47" s="3"/>
      <c r="V47" s="3"/>
      <c r="W47" s="3"/>
      <c r="X47" s="3"/>
      <c r="Y47" s="3"/>
      <c r="Z47" s="3"/>
      <c r="AA47" s="3"/>
      <c r="AB47" s="3"/>
      <c r="AC47" s="3"/>
      <c r="AD47" s="3"/>
      <c r="AE47" s="3"/>
      <c r="AF47" s="3"/>
      <c r="AG47" s="3"/>
      <c r="AH47" s="3"/>
      <c r="AI47" s="3"/>
      <c r="AJ47" s="3"/>
      <c r="AK47" s="3"/>
      <c r="AL47" s="3"/>
      <c r="AM47" s="3"/>
      <c r="AN47" s="3"/>
      <c r="AO47" s="3"/>
      <c r="AP47" s="3"/>
      <c r="AQ47" s="3"/>
      <c r="AR47" s="3"/>
      <c r="AS47" s="3"/>
      <c r="AT47" s="3"/>
      <c r="AU47" s="3"/>
      <c r="AV47" s="3"/>
      <c r="AW47" s="3"/>
      <c r="AX47" s="3"/>
      <c r="AY47" s="3"/>
      <c r="AZ47" s="3"/>
    </row>
    <row r="48" spans="1:52" s="29" customFormat="1" ht="23.25" customHeight="1" x14ac:dyDescent="0.25">
      <c r="A48" s="3" t="s">
        <v>171</v>
      </c>
      <c r="B48" s="241"/>
      <c r="C48" s="79" t="s">
        <v>484</v>
      </c>
      <c r="D48" s="8" t="s">
        <v>15</v>
      </c>
      <c r="E48" s="75" t="s">
        <v>456</v>
      </c>
      <c r="F48" s="80" t="s">
        <v>136</v>
      </c>
      <c r="G48" s="81"/>
      <c r="H48" s="81" t="s">
        <v>12</v>
      </c>
      <c r="I48" s="141">
        <v>2326.7399999999998</v>
      </c>
      <c r="J48" s="9"/>
      <c r="K48" s="143">
        <f t="shared" si="0"/>
        <v>0</v>
      </c>
      <c r="L48" s="82">
        <v>0</v>
      </c>
      <c r="M48" s="143">
        <f t="shared" si="2"/>
        <v>0</v>
      </c>
      <c r="N48" s="143">
        <f t="shared" si="1"/>
        <v>0</v>
      </c>
      <c r="O48"/>
      <c r="P48" s="183"/>
      <c r="Q48" s="181"/>
      <c r="R48" s="3"/>
      <c r="S48" s="3"/>
      <c r="T48" s="3"/>
      <c r="U48" s="3"/>
      <c r="V48" s="3"/>
      <c r="W48" s="3"/>
      <c r="X48" s="3"/>
      <c r="Y48" s="3"/>
      <c r="Z48" s="3"/>
      <c r="AA48" s="3"/>
      <c r="AB48" s="3"/>
      <c r="AC48" s="3"/>
      <c r="AD48" s="3"/>
      <c r="AE48" s="3"/>
      <c r="AF48" s="3"/>
      <c r="AG48" s="3"/>
      <c r="AH48" s="3"/>
      <c r="AI48" s="3"/>
      <c r="AJ48" s="3"/>
      <c r="AK48" s="3"/>
      <c r="AL48" s="3"/>
      <c r="AM48" s="3"/>
      <c r="AN48" s="3"/>
      <c r="AO48" s="3"/>
      <c r="AP48" s="3"/>
      <c r="AQ48" s="3"/>
      <c r="AR48" s="3"/>
      <c r="AS48" s="3"/>
      <c r="AT48" s="3"/>
      <c r="AU48" s="3"/>
      <c r="AV48" s="3"/>
      <c r="AW48" s="3"/>
      <c r="AX48" s="3"/>
      <c r="AY48" s="3"/>
      <c r="AZ48" s="3"/>
    </row>
    <row r="49" spans="1:52" s="29" customFormat="1" ht="32.25" customHeight="1" x14ac:dyDescent="0.25">
      <c r="A49" s="3"/>
      <c r="B49" s="241"/>
      <c r="C49" s="175" t="s">
        <v>485</v>
      </c>
      <c r="D49" s="8" t="s">
        <v>15</v>
      </c>
      <c r="E49" s="75" t="s">
        <v>456</v>
      </c>
      <c r="F49" s="80" t="s">
        <v>172</v>
      </c>
      <c r="G49" s="81"/>
      <c r="H49" s="81" t="s">
        <v>12</v>
      </c>
      <c r="I49" s="141">
        <v>749.01</v>
      </c>
      <c r="J49" s="9"/>
      <c r="K49" s="143">
        <f t="shared" si="0"/>
        <v>0</v>
      </c>
      <c r="L49" s="82">
        <v>0</v>
      </c>
      <c r="M49" s="143">
        <f t="shared" si="2"/>
        <v>0</v>
      </c>
      <c r="N49" s="143">
        <f t="shared" si="1"/>
        <v>0</v>
      </c>
      <c r="O49"/>
      <c r="P49" s="183"/>
      <c r="Q49" s="181"/>
      <c r="R49" s="3"/>
      <c r="S49" s="3"/>
      <c r="T49" s="3"/>
      <c r="U49" s="3"/>
      <c r="V49" s="3"/>
      <c r="W49" s="3"/>
      <c r="X49" s="3"/>
      <c r="Y49" s="3"/>
      <c r="Z49" s="3"/>
      <c r="AA49" s="3"/>
      <c r="AB49" s="3"/>
      <c r="AC49" s="3"/>
      <c r="AD49" s="3"/>
      <c r="AE49" s="3"/>
      <c r="AF49" s="3"/>
      <c r="AG49" s="3"/>
      <c r="AH49" s="3"/>
      <c r="AI49" s="3"/>
      <c r="AJ49" s="3"/>
      <c r="AK49" s="3"/>
      <c r="AL49" s="3"/>
      <c r="AM49" s="3"/>
      <c r="AN49" s="3"/>
      <c r="AO49" s="3"/>
      <c r="AP49" s="3"/>
      <c r="AQ49" s="3"/>
      <c r="AR49" s="3"/>
      <c r="AS49" s="3"/>
      <c r="AT49" s="3"/>
      <c r="AU49" s="3"/>
      <c r="AV49" s="3"/>
      <c r="AW49" s="3"/>
      <c r="AX49" s="3"/>
      <c r="AY49" s="3"/>
      <c r="AZ49" s="3"/>
    </row>
    <row r="50" spans="1:52" s="29" customFormat="1" ht="23.25" customHeight="1" x14ac:dyDescent="0.25">
      <c r="A50" s="3"/>
      <c r="B50" s="241"/>
      <c r="C50" s="79" t="s">
        <v>173</v>
      </c>
      <c r="D50" s="8" t="s">
        <v>15</v>
      </c>
      <c r="E50" s="75" t="s">
        <v>456</v>
      </c>
      <c r="F50" s="80" t="s">
        <v>174</v>
      </c>
      <c r="G50" s="81"/>
      <c r="H50" s="81" t="s">
        <v>137</v>
      </c>
      <c r="I50" s="141">
        <v>50.69</v>
      </c>
      <c r="J50" s="9"/>
      <c r="K50" s="143">
        <f t="shared" si="0"/>
        <v>0</v>
      </c>
      <c r="L50" s="82">
        <v>0</v>
      </c>
      <c r="M50" s="143">
        <f t="shared" si="2"/>
        <v>0</v>
      </c>
      <c r="N50" s="143">
        <f t="shared" si="1"/>
        <v>0</v>
      </c>
      <c r="O50"/>
      <c r="P50" s="183"/>
      <c r="Q50" s="181"/>
      <c r="R50" s="3"/>
      <c r="S50" s="3"/>
      <c r="T50" s="3"/>
      <c r="U50" s="3"/>
      <c r="V50" s="3"/>
      <c r="W50" s="3"/>
      <c r="X50" s="3"/>
      <c r="Y50" s="3"/>
      <c r="Z50" s="3"/>
      <c r="AA50" s="3"/>
      <c r="AB50" s="3"/>
      <c r="AC50" s="3"/>
      <c r="AD50" s="3"/>
      <c r="AE50" s="3"/>
      <c r="AF50" s="3"/>
      <c r="AG50" s="3"/>
      <c r="AH50" s="3"/>
      <c r="AI50" s="3"/>
      <c r="AJ50" s="3"/>
      <c r="AK50" s="3"/>
      <c r="AL50" s="3"/>
      <c r="AM50" s="3"/>
      <c r="AN50" s="3"/>
      <c r="AO50" s="3"/>
      <c r="AP50" s="3"/>
      <c r="AQ50" s="3"/>
      <c r="AR50" s="3"/>
      <c r="AS50" s="3"/>
      <c r="AT50" s="3"/>
      <c r="AU50" s="3"/>
      <c r="AV50" s="3"/>
      <c r="AW50" s="3"/>
      <c r="AX50" s="3"/>
      <c r="AY50" s="3"/>
      <c r="AZ50" s="3"/>
    </row>
    <row r="51" spans="1:52" s="29" customFormat="1" ht="23.25" customHeight="1" x14ac:dyDescent="0.25">
      <c r="A51" s="3" t="s">
        <v>170</v>
      </c>
      <c r="B51" s="236" t="s">
        <v>138</v>
      </c>
      <c r="C51" s="79" t="s">
        <v>175</v>
      </c>
      <c r="D51" s="8" t="s">
        <v>15</v>
      </c>
      <c r="E51" s="75" t="s">
        <v>456</v>
      </c>
      <c r="F51" s="80" t="s">
        <v>176</v>
      </c>
      <c r="G51" s="81"/>
      <c r="H51" s="81" t="s">
        <v>12</v>
      </c>
      <c r="I51" s="141">
        <v>1474.84</v>
      </c>
      <c r="J51" s="9"/>
      <c r="K51" s="143">
        <f t="shared" si="0"/>
        <v>0</v>
      </c>
      <c r="L51" s="82">
        <v>0</v>
      </c>
      <c r="M51" s="143">
        <f t="shared" si="2"/>
        <v>0</v>
      </c>
      <c r="N51" s="143">
        <f t="shared" si="1"/>
        <v>0</v>
      </c>
      <c r="O51"/>
      <c r="P51" s="183"/>
      <c r="Q51" s="181"/>
      <c r="R51" s="3"/>
      <c r="S51" s="3"/>
      <c r="T51" s="3"/>
      <c r="U51" s="3"/>
      <c r="V51" s="3"/>
      <c r="W51" s="3"/>
      <c r="X51" s="3"/>
      <c r="Y51" s="3"/>
      <c r="Z51" s="3"/>
      <c r="AA51" s="3"/>
      <c r="AB51" s="3"/>
      <c r="AC51" s="3"/>
      <c r="AD51" s="3"/>
      <c r="AE51" s="3"/>
      <c r="AF51" s="3"/>
      <c r="AG51" s="3"/>
      <c r="AH51" s="3"/>
      <c r="AI51" s="3"/>
      <c r="AJ51" s="3"/>
      <c r="AK51" s="3"/>
      <c r="AL51" s="3"/>
      <c r="AM51" s="3"/>
      <c r="AN51" s="3"/>
      <c r="AO51" s="3"/>
      <c r="AP51" s="3"/>
      <c r="AQ51" s="3"/>
      <c r="AR51" s="3"/>
      <c r="AS51" s="3"/>
      <c r="AT51" s="3"/>
      <c r="AU51" s="3"/>
      <c r="AV51" s="3"/>
      <c r="AW51" s="3"/>
      <c r="AX51" s="3"/>
      <c r="AY51" s="3"/>
      <c r="AZ51" s="3"/>
    </row>
    <row r="52" spans="1:52" s="29" customFormat="1" ht="23.25" customHeight="1" x14ac:dyDescent="0.25">
      <c r="A52" s="3" t="s">
        <v>171</v>
      </c>
      <c r="B52" s="237"/>
      <c r="C52" s="79" t="s">
        <v>177</v>
      </c>
      <c r="D52" s="8" t="s">
        <v>15</v>
      </c>
      <c r="E52" s="75" t="s">
        <v>456</v>
      </c>
      <c r="F52" s="80" t="s">
        <v>178</v>
      </c>
      <c r="G52" s="81"/>
      <c r="H52" s="81" t="s">
        <v>12</v>
      </c>
      <c r="I52" s="141">
        <v>2326.7399999999998</v>
      </c>
      <c r="J52" s="9"/>
      <c r="K52" s="143">
        <f t="shared" si="0"/>
        <v>0</v>
      </c>
      <c r="L52" s="82">
        <v>0</v>
      </c>
      <c r="M52" s="143">
        <f t="shared" si="2"/>
        <v>0</v>
      </c>
      <c r="N52" s="143">
        <f t="shared" si="1"/>
        <v>0</v>
      </c>
      <c r="O52"/>
      <c r="P52" s="183"/>
      <c r="Q52" s="181"/>
      <c r="R52" s="3"/>
      <c r="S52" s="3"/>
      <c r="T52" s="3"/>
      <c r="U52" s="3"/>
      <c r="V52" s="3"/>
      <c r="W52" s="3"/>
      <c r="X52" s="3"/>
      <c r="Y52" s="3"/>
      <c r="Z52" s="3"/>
      <c r="AA52" s="3"/>
      <c r="AB52" s="3"/>
      <c r="AC52" s="3"/>
      <c r="AD52" s="3"/>
      <c r="AE52" s="3"/>
      <c r="AF52" s="3"/>
      <c r="AG52" s="3"/>
      <c r="AH52" s="3"/>
      <c r="AI52" s="3"/>
      <c r="AJ52" s="3"/>
      <c r="AK52" s="3"/>
      <c r="AL52" s="3"/>
      <c r="AM52" s="3"/>
      <c r="AN52" s="3"/>
      <c r="AO52" s="3"/>
      <c r="AP52" s="3"/>
      <c r="AQ52" s="3"/>
      <c r="AR52" s="3"/>
      <c r="AS52" s="3"/>
      <c r="AT52" s="3"/>
      <c r="AU52" s="3"/>
      <c r="AV52" s="3"/>
      <c r="AW52" s="3"/>
      <c r="AX52" s="3"/>
      <c r="AY52" s="3"/>
      <c r="AZ52" s="3"/>
    </row>
    <row r="53" spans="1:52" s="29" customFormat="1" ht="23.25" customHeight="1" x14ac:dyDescent="0.25">
      <c r="A53" s="3"/>
      <c r="B53" s="237"/>
      <c r="C53" s="83" t="s">
        <v>179</v>
      </c>
      <c r="D53" s="8" t="s">
        <v>15</v>
      </c>
      <c r="E53" s="75" t="s">
        <v>456</v>
      </c>
      <c r="F53" s="80" t="s">
        <v>180</v>
      </c>
      <c r="G53" s="81"/>
      <c r="H53" s="81" t="s">
        <v>12</v>
      </c>
      <c r="I53" s="141">
        <v>749.01</v>
      </c>
      <c r="J53" s="9"/>
      <c r="K53" s="143">
        <f t="shared" si="0"/>
        <v>0</v>
      </c>
      <c r="L53" s="82">
        <v>0</v>
      </c>
      <c r="M53" s="143">
        <f t="shared" si="2"/>
        <v>0</v>
      </c>
      <c r="N53" s="143">
        <f t="shared" si="1"/>
        <v>0</v>
      </c>
      <c r="O53"/>
      <c r="P53" s="183"/>
      <c r="Q53" s="181"/>
      <c r="R53" s="3"/>
      <c r="S53" s="3"/>
      <c r="T53" s="3"/>
      <c r="U53" s="3"/>
      <c r="V53" s="3"/>
      <c r="W53" s="3"/>
      <c r="X53" s="3"/>
      <c r="Y53" s="3"/>
      <c r="Z53" s="3"/>
      <c r="AA53" s="3"/>
      <c r="AB53" s="3"/>
      <c r="AC53" s="3"/>
      <c r="AD53" s="3"/>
      <c r="AE53" s="3"/>
      <c r="AF53" s="3"/>
      <c r="AG53" s="3"/>
      <c r="AH53" s="3"/>
      <c r="AI53" s="3"/>
      <c r="AJ53" s="3"/>
      <c r="AK53" s="3"/>
      <c r="AL53" s="3"/>
      <c r="AM53" s="3"/>
      <c r="AN53" s="3"/>
      <c r="AO53" s="3"/>
      <c r="AP53" s="3"/>
      <c r="AQ53" s="3"/>
      <c r="AR53" s="3"/>
      <c r="AS53" s="3"/>
      <c r="AT53" s="3"/>
      <c r="AU53" s="3"/>
      <c r="AV53" s="3"/>
      <c r="AW53" s="3"/>
      <c r="AX53" s="3"/>
      <c r="AY53" s="3"/>
      <c r="AZ53" s="3"/>
    </row>
    <row r="54" spans="1:52" s="29" customFormat="1" ht="23.25" customHeight="1" x14ac:dyDescent="0.25">
      <c r="A54" s="3"/>
      <c r="B54" s="237"/>
      <c r="C54" s="83" t="s">
        <v>181</v>
      </c>
      <c r="D54" s="8" t="s">
        <v>15</v>
      </c>
      <c r="E54" s="75" t="s">
        <v>456</v>
      </c>
      <c r="F54" s="80" t="s">
        <v>182</v>
      </c>
      <c r="G54" s="81"/>
      <c r="H54" s="81" t="s">
        <v>137</v>
      </c>
      <c r="I54" s="141">
        <v>416.35</v>
      </c>
      <c r="J54" s="9"/>
      <c r="K54" s="143">
        <f t="shared" si="0"/>
        <v>0</v>
      </c>
      <c r="L54" s="82">
        <v>0</v>
      </c>
      <c r="M54" s="143">
        <f t="shared" si="2"/>
        <v>0</v>
      </c>
      <c r="N54" s="143">
        <f t="shared" si="1"/>
        <v>0</v>
      </c>
      <c r="O54"/>
      <c r="P54" s="183"/>
      <c r="Q54" s="181"/>
      <c r="R54" s="3"/>
      <c r="S54" s="3"/>
      <c r="T54" s="3"/>
      <c r="U54" s="3"/>
      <c r="V54" s="3"/>
      <c r="W54" s="3"/>
      <c r="X54" s="3"/>
      <c r="Y54" s="3"/>
      <c r="Z54" s="3"/>
      <c r="AA54" s="3"/>
      <c r="AB54" s="3"/>
      <c r="AC54" s="3"/>
      <c r="AD54" s="3"/>
      <c r="AE54" s="3"/>
      <c r="AF54" s="3"/>
      <c r="AG54" s="3"/>
      <c r="AH54" s="3"/>
      <c r="AI54" s="3"/>
      <c r="AJ54" s="3"/>
      <c r="AK54" s="3"/>
      <c r="AL54" s="3"/>
      <c r="AM54" s="3"/>
      <c r="AN54" s="3"/>
      <c r="AO54" s="3"/>
      <c r="AP54" s="3"/>
      <c r="AQ54" s="3"/>
      <c r="AR54" s="3"/>
      <c r="AS54" s="3"/>
      <c r="AT54" s="3"/>
      <c r="AU54" s="3"/>
      <c r="AV54" s="3"/>
      <c r="AW54" s="3"/>
      <c r="AX54" s="3"/>
      <c r="AY54" s="3"/>
      <c r="AZ54" s="3"/>
    </row>
    <row r="55" spans="1:52" s="29" customFormat="1" ht="23.25" customHeight="1" x14ac:dyDescent="0.25">
      <c r="A55" s="3" t="s">
        <v>183</v>
      </c>
      <c r="B55" s="237"/>
      <c r="C55" s="79" t="s">
        <v>184</v>
      </c>
      <c r="D55" s="8" t="s">
        <v>15</v>
      </c>
      <c r="E55" s="75" t="s">
        <v>456</v>
      </c>
      <c r="F55" s="80" t="s">
        <v>139</v>
      </c>
      <c r="G55" s="81"/>
      <c r="H55" s="81" t="s">
        <v>12</v>
      </c>
      <c r="I55" s="141">
        <v>2901.82</v>
      </c>
      <c r="J55" s="9"/>
      <c r="K55" s="143">
        <f t="shared" si="0"/>
        <v>0</v>
      </c>
      <c r="L55" s="82">
        <v>0</v>
      </c>
      <c r="M55" s="143">
        <f t="shared" si="2"/>
        <v>0</v>
      </c>
      <c r="N55" s="143">
        <f t="shared" si="1"/>
        <v>0</v>
      </c>
      <c r="O55"/>
      <c r="P55" s="183"/>
      <c r="Q55" s="181"/>
      <c r="R55" s="3"/>
      <c r="S55" s="3"/>
      <c r="T55" s="3"/>
      <c r="U55" s="3"/>
      <c r="V55" s="3"/>
      <c r="W55" s="3"/>
      <c r="X55" s="3"/>
      <c r="Y55" s="3"/>
      <c r="Z55" s="3"/>
      <c r="AA55" s="3"/>
      <c r="AB55" s="3"/>
      <c r="AC55" s="3"/>
      <c r="AD55" s="3"/>
      <c r="AE55" s="3"/>
      <c r="AF55" s="3"/>
      <c r="AG55" s="3"/>
      <c r="AH55" s="3"/>
      <c r="AI55" s="3"/>
      <c r="AJ55" s="3"/>
      <c r="AK55" s="3"/>
      <c r="AL55" s="3"/>
      <c r="AM55" s="3"/>
      <c r="AN55" s="3"/>
      <c r="AO55" s="3"/>
      <c r="AP55" s="3"/>
      <c r="AQ55" s="3"/>
      <c r="AR55" s="3"/>
      <c r="AS55" s="3"/>
      <c r="AT55" s="3"/>
      <c r="AU55" s="3"/>
      <c r="AV55" s="3"/>
      <c r="AW55" s="3"/>
      <c r="AX55" s="3"/>
      <c r="AY55" s="3"/>
      <c r="AZ55" s="3"/>
    </row>
    <row r="56" spans="1:52" s="29" customFormat="1" ht="23.25" customHeight="1" x14ac:dyDescent="0.25">
      <c r="A56" s="3" t="s">
        <v>185</v>
      </c>
      <c r="B56" s="237"/>
      <c r="C56" s="79" t="s">
        <v>186</v>
      </c>
      <c r="D56" s="8" t="s">
        <v>15</v>
      </c>
      <c r="E56" s="75" t="s">
        <v>456</v>
      </c>
      <c r="F56" s="80" t="s">
        <v>140</v>
      </c>
      <c r="G56" s="81"/>
      <c r="H56" s="81" t="s">
        <v>12</v>
      </c>
      <c r="I56" s="141">
        <v>3713.42</v>
      </c>
      <c r="J56" s="9"/>
      <c r="K56" s="143">
        <f t="shared" si="0"/>
        <v>0</v>
      </c>
      <c r="L56" s="82">
        <v>0</v>
      </c>
      <c r="M56" s="143">
        <f t="shared" si="2"/>
        <v>0</v>
      </c>
      <c r="N56" s="143">
        <f t="shared" si="1"/>
        <v>0</v>
      </c>
      <c r="O56"/>
      <c r="P56" s="183"/>
      <c r="Q56" s="181"/>
      <c r="R56" s="3"/>
      <c r="S56" s="3"/>
      <c r="T56" s="3"/>
      <c r="U56" s="3"/>
      <c r="V56" s="3"/>
      <c r="W56" s="3"/>
      <c r="X56" s="3"/>
      <c r="Y56" s="3"/>
      <c r="Z56" s="3"/>
      <c r="AA56" s="3"/>
      <c r="AB56" s="3"/>
      <c r="AC56" s="3"/>
      <c r="AD56" s="3"/>
      <c r="AE56" s="3"/>
      <c r="AF56" s="3"/>
      <c r="AG56" s="3"/>
      <c r="AH56" s="3"/>
      <c r="AI56" s="3"/>
      <c r="AJ56" s="3"/>
      <c r="AK56" s="3"/>
      <c r="AL56" s="3"/>
      <c r="AM56" s="3"/>
      <c r="AN56" s="3"/>
      <c r="AO56" s="3"/>
      <c r="AP56" s="3"/>
      <c r="AQ56" s="3"/>
      <c r="AR56" s="3"/>
      <c r="AS56" s="3"/>
      <c r="AT56" s="3"/>
      <c r="AU56" s="3"/>
      <c r="AV56" s="3"/>
      <c r="AW56" s="3"/>
      <c r="AX56" s="3"/>
      <c r="AY56" s="3"/>
      <c r="AZ56" s="3"/>
    </row>
    <row r="57" spans="1:52" s="29" customFormat="1" ht="23.25" customHeight="1" x14ac:dyDescent="0.25">
      <c r="A57" s="3"/>
      <c r="B57" s="237"/>
      <c r="C57" s="79" t="s">
        <v>354</v>
      </c>
      <c r="D57" s="8" t="s">
        <v>15</v>
      </c>
      <c r="E57" s="75" t="s">
        <v>456</v>
      </c>
      <c r="F57" s="80" t="s">
        <v>361</v>
      </c>
      <c r="G57" s="81"/>
      <c r="H57" s="81" t="s">
        <v>12</v>
      </c>
      <c r="I57" s="141">
        <v>1254.72</v>
      </c>
      <c r="J57" s="9"/>
      <c r="K57" s="143">
        <f t="shared" si="0"/>
        <v>0</v>
      </c>
      <c r="L57" s="82">
        <v>0</v>
      </c>
      <c r="M57" s="143">
        <f t="shared" si="2"/>
        <v>0</v>
      </c>
      <c r="N57" s="143">
        <f t="shared" si="1"/>
        <v>0</v>
      </c>
      <c r="O57"/>
      <c r="P57" s="183"/>
      <c r="Q57" s="181"/>
      <c r="R57" s="3"/>
      <c r="S57" s="3"/>
      <c r="T57" s="3"/>
      <c r="U57" s="3"/>
      <c r="V57" s="3"/>
      <c r="W57" s="3"/>
      <c r="X57" s="3"/>
      <c r="Y57" s="3"/>
      <c r="Z57" s="3"/>
      <c r="AA57" s="3"/>
      <c r="AB57" s="3"/>
      <c r="AC57" s="3"/>
      <c r="AD57" s="3"/>
      <c r="AE57" s="3"/>
      <c r="AF57" s="3"/>
      <c r="AG57" s="3"/>
      <c r="AH57" s="3"/>
      <c r="AI57" s="3"/>
      <c r="AJ57" s="3"/>
      <c r="AK57" s="3"/>
      <c r="AL57" s="3"/>
      <c r="AM57" s="3"/>
      <c r="AN57" s="3"/>
      <c r="AO57" s="3"/>
      <c r="AP57" s="3"/>
      <c r="AQ57" s="3"/>
      <c r="AR57" s="3"/>
      <c r="AS57" s="3"/>
      <c r="AT57" s="3"/>
      <c r="AU57" s="3"/>
      <c r="AV57" s="3"/>
      <c r="AW57" s="3"/>
      <c r="AX57" s="3"/>
      <c r="AY57" s="3"/>
      <c r="AZ57" s="3"/>
    </row>
    <row r="58" spans="1:52" s="29" customFormat="1" ht="23.25" customHeight="1" x14ac:dyDescent="0.25">
      <c r="A58" s="3" t="s">
        <v>183</v>
      </c>
      <c r="B58" s="237"/>
      <c r="C58" s="79" t="s">
        <v>187</v>
      </c>
      <c r="D58" s="8" t="s">
        <v>9</v>
      </c>
      <c r="E58" s="75" t="s">
        <v>456</v>
      </c>
      <c r="F58" s="80" t="s">
        <v>141</v>
      </c>
      <c r="G58" s="81"/>
      <c r="H58" s="81" t="s">
        <v>12</v>
      </c>
      <c r="I58" s="141">
        <v>2901.82</v>
      </c>
      <c r="J58" s="9"/>
      <c r="K58" s="143">
        <f t="shared" si="0"/>
        <v>0</v>
      </c>
      <c r="L58" s="82">
        <v>0</v>
      </c>
      <c r="M58" s="143">
        <f t="shared" si="2"/>
        <v>0</v>
      </c>
      <c r="N58" s="143">
        <f t="shared" si="1"/>
        <v>0</v>
      </c>
      <c r="O58"/>
      <c r="P58" s="183"/>
      <c r="Q58" s="181"/>
      <c r="R58" s="3"/>
      <c r="S58" s="3"/>
      <c r="T58" s="3"/>
      <c r="U58" s="3"/>
      <c r="V58" s="3"/>
      <c r="W58" s="3"/>
      <c r="X58" s="3"/>
      <c r="Y58" s="3"/>
      <c r="Z58" s="3"/>
      <c r="AA58" s="3"/>
      <c r="AB58" s="3"/>
      <c r="AC58" s="3"/>
      <c r="AD58" s="3"/>
      <c r="AE58" s="3"/>
      <c r="AF58" s="3"/>
      <c r="AG58" s="3"/>
      <c r="AH58" s="3"/>
      <c r="AI58" s="3"/>
      <c r="AJ58" s="3"/>
      <c r="AK58" s="3"/>
      <c r="AL58" s="3"/>
      <c r="AM58" s="3"/>
      <c r="AN58" s="3"/>
      <c r="AO58" s="3"/>
      <c r="AP58" s="3"/>
      <c r="AQ58" s="3"/>
      <c r="AR58" s="3"/>
      <c r="AS58" s="3"/>
      <c r="AT58" s="3"/>
      <c r="AU58" s="3"/>
      <c r="AV58" s="3"/>
      <c r="AW58" s="3"/>
      <c r="AX58" s="3"/>
      <c r="AY58" s="3"/>
      <c r="AZ58" s="3"/>
    </row>
    <row r="59" spans="1:52" s="29" customFormat="1" ht="23.25" customHeight="1" x14ac:dyDescent="0.25">
      <c r="A59" s="3" t="s">
        <v>185</v>
      </c>
      <c r="B59" s="237"/>
      <c r="C59" s="79" t="s">
        <v>188</v>
      </c>
      <c r="D59" s="8" t="s">
        <v>9</v>
      </c>
      <c r="E59" s="75" t="s">
        <v>456</v>
      </c>
      <c r="F59" s="80" t="s">
        <v>142</v>
      </c>
      <c r="G59" s="81"/>
      <c r="H59" s="81" t="s">
        <v>12</v>
      </c>
      <c r="I59" s="141">
        <v>3713.42</v>
      </c>
      <c r="J59" s="9"/>
      <c r="K59" s="143">
        <f t="shared" si="0"/>
        <v>0</v>
      </c>
      <c r="L59" s="82">
        <v>0</v>
      </c>
      <c r="M59" s="143">
        <f t="shared" si="2"/>
        <v>0</v>
      </c>
      <c r="N59" s="143">
        <f t="shared" si="1"/>
        <v>0</v>
      </c>
      <c r="O59"/>
      <c r="P59" s="183"/>
      <c r="Q59" s="181"/>
      <c r="R59" s="3"/>
      <c r="S59" s="3"/>
      <c r="T59" s="3"/>
      <c r="U59" s="3"/>
      <c r="V59" s="3"/>
      <c r="W59" s="3"/>
      <c r="X59" s="3"/>
      <c r="Y59" s="3"/>
      <c r="Z59" s="3"/>
      <c r="AA59" s="3"/>
      <c r="AB59" s="3"/>
      <c r="AC59" s="3"/>
      <c r="AD59" s="3"/>
      <c r="AE59" s="3"/>
      <c r="AF59" s="3"/>
      <c r="AG59" s="3"/>
      <c r="AH59" s="3"/>
      <c r="AI59" s="3"/>
      <c r="AJ59" s="3"/>
      <c r="AK59" s="3"/>
      <c r="AL59" s="3"/>
      <c r="AM59" s="3"/>
      <c r="AN59" s="3"/>
      <c r="AO59" s="3"/>
      <c r="AP59" s="3"/>
      <c r="AQ59" s="3"/>
      <c r="AR59" s="3"/>
      <c r="AS59" s="3"/>
      <c r="AT59" s="3"/>
      <c r="AU59" s="3"/>
      <c r="AV59" s="3"/>
      <c r="AW59" s="3"/>
      <c r="AX59" s="3"/>
      <c r="AY59" s="3"/>
      <c r="AZ59" s="3"/>
    </row>
    <row r="60" spans="1:52" s="29" customFormat="1" ht="23.25" customHeight="1" x14ac:dyDescent="0.25">
      <c r="A60" s="3"/>
      <c r="B60" s="237"/>
      <c r="C60" s="79" t="s">
        <v>355</v>
      </c>
      <c r="D60" s="8" t="s">
        <v>9</v>
      </c>
      <c r="E60" s="75" t="s">
        <v>456</v>
      </c>
      <c r="F60" s="80" t="s">
        <v>358</v>
      </c>
      <c r="G60" s="81"/>
      <c r="H60" s="81" t="s">
        <v>12</v>
      </c>
      <c r="I60" s="141">
        <v>2586.81</v>
      </c>
      <c r="J60" s="9"/>
      <c r="K60" s="143">
        <f t="shared" si="0"/>
        <v>0</v>
      </c>
      <c r="L60" s="82">
        <v>0</v>
      </c>
      <c r="M60" s="143">
        <f t="shared" si="2"/>
        <v>0</v>
      </c>
      <c r="N60" s="143">
        <f t="shared" si="1"/>
        <v>0</v>
      </c>
      <c r="O60"/>
      <c r="P60" s="183"/>
      <c r="Q60" s="181"/>
      <c r="R60" s="3"/>
      <c r="S60" s="3"/>
      <c r="T60" s="3"/>
      <c r="U60" s="3"/>
      <c r="V60" s="3"/>
      <c r="W60" s="3"/>
      <c r="X60" s="3"/>
      <c r="Y60" s="3"/>
      <c r="Z60" s="3"/>
      <c r="AA60" s="3"/>
      <c r="AB60" s="3"/>
      <c r="AC60" s="3"/>
      <c r="AD60" s="3"/>
      <c r="AE60" s="3"/>
      <c r="AF60" s="3"/>
      <c r="AG60" s="3"/>
      <c r="AH60" s="3"/>
      <c r="AI60" s="3"/>
      <c r="AJ60" s="3"/>
      <c r="AK60" s="3"/>
      <c r="AL60" s="3"/>
      <c r="AM60" s="3"/>
      <c r="AN60" s="3"/>
      <c r="AO60" s="3"/>
      <c r="AP60" s="3"/>
      <c r="AQ60" s="3"/>
      <c r="AR60" s="3"/>
      <c r="AS60" s="3"/>
      <c r="AT60" s="3"/>
      <c r="AU60" s="3"/>
      <c r="AV60" s="3"/>
      <c r="AW60" s="3"/>
      <c r="AX60" s="3"/>
      <c r="AY60" s="3"/>
      <c r="AZ60" s="3"/>
    </row>
    <row r="61" spans="1:52" s="29" customFormat="1" ht="23.25" customHeight="1" x14ac:dyDescent="0.25">
      <c r="A61" s="3" t="s">
        <v>189</v>
      </c>
      <c r="B61" s="237"/>
      <c r="C61" s="79" t="s">
        <v>190</v>
      </c>
      <c r="D61" s="8" t="s">
        <v>9</v>
      </c>
      <c r="E61" s="75" t="s">
        <v>456</v>
      </c>
      <c r="F61" s="80" t="s">
        <v>143</v>
      </c>
      <c r="G61" s="81"/>
      <c r="H61" s="81" t="s">
        <v>12</v>
      </c>
      <c r="I61" s="141">
        <v>3147.61</v>
      </c>
      <c r="J61" s="9"/>
      <c r="K61" s="143">
        <f t="shared" si="0"/>
        <v>0</v>
      </c>
      <c r="L61" s="82">
        <v>0</v>
      </c>
      <c r="M61" s="143">
        <f t="shared" si="2"/>
        <v>0</v>
      </c>
      <c r="N61" s="143">
        <f t="shared" si="1"/>
        <v>0</v>
      </c>
      <c r="O61"/>
      <c r="P61" s="183"/>
      <c r="Q61" s="181"/>
      <c r="R61" s="3"/>
      <c r="S61" s="3"/>
      <c r="T61" s="3"/>
      <c r="U61" s="3"/>
      <c r="V61" s="3"/>
      <c r="W61" s="3"/>
      <c r="X61" s="3"/>
      <c r="Y61" s="3"/>
      <c r="Z61" s="3"/>
      <c r="AA61" s="3"/>
      <c r="AB61" s="3"/>
      <c r="AC61" s="3"/>
      <c r="AD61" s="3"/>
      <c r="AE61" s="3"/>
      <c r="AF61" s="3"/>
      <c r="AG61" s="3"/>
      <c r="AH61" s="3"/>
      <c r="AI61" s="3"/>
      <c r="AJ61" s="3"/>
      <c r="AK61" s="3"/>
      <c r="AL61" s="3"/>
      <c r="AM61" s="3"/>
      <c r="AN61" s="3"/>
      <c r="AO61" s="3"/>
      <c r="AP61" s="3"/>
      <c r="AQ61" s="3"/>
      <c r="AR61" s="3"/>
      <c r="AS61" s="3"/>
      <c r="AT61" s="3"/>
      <c r="AU61" s="3"/>
      <c r="AV61" s="3"/>
      <c r="AW61" s="3"/>
      <c r="AX61" s="3"/>
      <c r="AY61" s="3"/>
      <c r="AZ61" s="3"/>
    </row>
    <row r="62" spans="1:52" s="29" customFormat="1" ht="23.25" customHeight="1" x14ac:dyDescent="0.25">
      <c r="A62" s="3" t="s">
        <v>191</v>
      </c>
      <c r="B62" s="237"/>
      <c r="C62" s="79" t="s">
        <v>192</v>
      </c>
      <c r="D62" s="8" t="s">
        <v>9</v>
      </c>
      <c r="E62" s="75" t="s">
        <v>456</v>
      </c>
      <c r="F62" s="80" t="s">
        <v>144</v>
      </c>
      <c r="G62" s="81"/>
      <c r="H62" s="81" t="s">
        <v>12</v>
      </c>
      <c r="I62" s="141">
        <v>4027.28</v>
      </c>
      <c r="J62" s="9"/>
      <c r="K62" s="143">
        <f t="shared" si="0"/>
        <v>0</v>
      </c>
      <c r="L62" s="82">
        <v>0</v>
      </c>
      <c r="M62" s="143">
        <f t="shared" si="2"/>
        <v>0</v>
      </c>
      <c r="N62" s="143">
        <f t="shared" si="1"/>
        <v>0</v>
      </c>
      <c r="O62"/>
      <c r="P62" s="183"/>
      <c r="Q62" s="181"/>
      <c r="R62" s="3"/>
      <c r="S62" s="3"/>
      <c r="T62" s="3"/>
      <c r="U62" s="3"/>
      <c r="V62" s="3"/>
      <c r="W62" s="3"/>
      <c r="X62" s="3"/>
      <c r="Y62" s="3"/>
      <c r="Z62" s="3"/>
      <c r="AA62" s="3"/>
      <c r="AB62" s="3"/>
      <c r="AC62" s="3"/>
      <c r="AD62" s="3"/>
      <c r="AE62" s="3"/>
      <c r="AF62" s="3"/>
      <c r="AG62" s="3"/>
      <c r="AH62" s="3"/>
      <c r="AI62" s="3"/>
      <c r="AJ62" s="3"/>
      <c r="AK62" s="3"/>
      <c r="AL62" s="3"/>
      <c r="AM62" s="3"/>
      <c r="AN62" s="3"/>
      <c r="AO62" s="3"/>
      <c r="AP62" s="3"/>
      <c r="AQ62" s="3"/>
      <c r="AR62" s="3"/>
      <c r="AS62" s="3"/>
      <c r="AT62" s="3"/>
      <c r="AU62" s="3"/>
      <c r="AV62" s="3"/>
      <c r="AW62" s="3"/>
      <c r="AX62" s="3"/>
      <c r="AY62" s="3"/>
      <c r="AZ62" s="3"/>
    </row>
    <row r="63" spans="1:52" s="29" customFormat="1" ht="23.25" customHeight="1" x14ac:dyDescent="0.25">
      <c r="A63" s="3"/>
      <c r="B63" s="237"/>
      <c r="C63" s="79" t="s">
        <v>356</v>
      </c>
      <c r="D63" s="8" t="s">
        <v>9</v>
      </c>
      <c r="E63" s="75" t="s">
        <v>456</v>
      </c>
      <c r="F63" s="80" t="s">
        <v>359</v>
      </c>
      <c r="G63" s="81"/>
      <c r="H63" s="81" t="s">
        <v>12</v>
      </c>
      <c r="I63" s="141">
        <v>2610.23</v>
      </c>
      <c r="J63" s="9"/>
      <c r="K63" s="143">
        <f t="shared" si="0"/>
        <v>0</v>
      </c>
      <c r="L63" s="82">
        <v>0</v>
      </c>
      <c r="M63" s="143">
        <f t="shared" si="2"/>
        <v>0</v>
      </c>
      <c r="N63" s="143">
        <f t="shared" si="1"/>
        <v>0</v>
      </c>
      <c r="O63"/>
      <c r="P63" s="183"/>
      <c r="Q63" s="181"/>
      <c r="R63" s="3"/>
      <c r="S63" s="3"/>
      <c r="T63" s="3"/>
      <c r="U63" s="3"/>
      <c r="V63" s="3"/>
      <c r="W63" s="3"/>
      <c r="X63" s="3"/>
      <c r="Y63" s="3"/>
      <c r="Z63" s="3"/>
      <c r="AA63" s="3"/>
      <c r="AB63" s="3"/>
      <c r="AC63" s="3"/>
      <c r="AD63" s="3"/>
      <c r="AE63" s="3"/>
      <c r="AF63" s="3"/>
      <c r="AG63" s="3"/>
      <c r="AH63" s="3"/>
      <c r="AI63" s="3"/>
      <c r="AJ63" s="3"/>
      <c r="AK63" s="3"/>
      <c r="AL63" s="3"/>
      <c r="AM63" s="3"/>
      <c r="AN63" s="3"/>
      <c r="AO63" s="3"/>
      <c r="AP63" s="3"/>
      <c r="AQ63" s="3"/>
      <c r="AR63" s="3"/>
      <c r="AS63" s="3"/>
      <c r="AT63" s="3"/>
      <c r="AU63" s="3"/>
      <c r="AV63" s="3"/>
      <c r="AW63" s="3"/>
      <c r="AX63" s="3"/>
      <c r="AY63" s="3"/>
      <c r="AZ63" s="3"/>
    </row>
    <row r="64" spans="1:52" s="29" customFormat="1" ht="23.25" customHeight="1" x14ac:dyDescent="0.25">
      <c r="A64" s="3" t="s">
        <v>189</v>
      </c>
      <c r="B64" s="237"/>
      <c r="C64" s="79" t="s">
        <v>193</v>
      </c>
      <c r="D64" s="8" t="s">
        <v>9</v>
      </c>
      <c r="E64" s="75" t="s">
        <v>456</v>
      </c>
      <c r="F64" s="80" t="s">
        <v>145</v>
      </c>
      <c r="G64" s="81"/>
      <c r="H64" s="81" t="s">
        <v>12</v>
      </c>
      <c r="I64" s="141">
        <v>3682.49</v>
      </c>
      <c r="J64" s="9"/>
      <c r="K64" s="143">
        <f t="shared" si="0"/>
        <v>0</v>
      </c>
      <c r="L64" s="82">
        <v>0</v>
      </c>
      <c r="M64" s="143">
        <f t="shared" si="2"/>
        <v>0</v>
      </c>
      <c r="N64" s="143">
        <f t="shared" si="1"/>
        <v>0</v>
      </c>
      <c r="O64"/>
      <c r="P64" s="183"/>
      <c r="Q64" s="181"/>
      <c r="R64" s="3"/>
      <c r="S64" s="3"/>
      <c r="T64" s="3"/>
      <c r="U64" s="3"/>
      <c r="V64" s="3"/>
      <c r="W64" s="3"/>
      <c r="X64" s="3"/>
      <c r="Y64" s="3"/>
      <c r="Z64" s="3"/>
      <c r="AA64" s="3"/>
      <c r="AB64" s="3"/>
      <c r="AC64" s="3"/>
      <c r="AD64" s="3"/>
      <c r="AE64" s="3"/>
      <c r="AF64" s="3"/>
      <c r="AG64" s="3"/>
      <c r="AH64" s="3"/>
      <c r="AI64" s="3"/>
      <c r="AJ64" s="3"/>
      <c r="AK64" s="3"/>
      <c r="AL64" s="3"/>
      <c r="AM64" s="3"/>
      <c r="AN64" s="3"/>
      <c r="AO64" s="3"/>
      <c r="AP64" s="3"/>
      <c r="AQ64" s="3"/>
      <c r="AR64" s="3"/>
      <c r="AS64" s="3"/>
      <c r="AT64" s="3"/>
      <c r="AU64" s="3"/>
      <c r="AV64" s="3"/>
      <c r="AW64" s="3"/>
      <c r="AX64" s="3"/>
      <c r="AY64" s="3"/>
      <c r="AZ64" s="3"/>
    </row>
    <row r="65" spans="1:52" s="29" customFormat="1" ht="23.25" customHeight="1" x14ac:dyDescent="0.25">
      <c r="A65" s="3" t="s">
        <v>191</v>
      </c>
      <c r="B65" s="237"/>
      <c r="C65" s="79" t="s">
        <v>194</v>
      </c>
      <c r="D65" s="8" t="s">
        <v>9</v>
      </c>
      <c r="E65" s="75" t="s">
        <v>456</v>
      </c>
      <c r="F65" s="80" t="s">
        <v>146</v>
      </c>
      <c r="G65" s="81"/>
      <c r="H65" s="81" t="s">
        <v>12</v>
      </c>
      <c r="I65" s="141">
        <v>4048.06</v>
      </c>
      <c r="J65" s="9"/>
      <c r="K65" s="143">
        <f t="shared" si="0"/>
        <v>0</v>
      </c>
      <c r="L65" s="82">
        <v>0</v>
      </c>
      <c r="M65" s="143">
        <f t="shared" si="2"/>
        <v>0</v>
      </c>
      <c r="N65" s="143">
        <f t="shared" si="1"/>
        <v>0</v>
      </c>
      <c r="O65"/>
      <c r="P65" s="183"/>
      <c r="Q65" s="181"/>
      <c r="R65" s="3"/>
      <c r="S65" s="3"/>
      <c r="T65" s="3"/>
      <c r="U65" s="3"/>
      <c r="V65" s="3"/>
      <c r="W65" s="3"/>
      <c r="X65" s="3"/>
      <c r="Y65" s="3"/>
      <c r="Z65" s="3"/>
      <c r="AA65" s="3"/>
      <c r="AB65" s="3"/>
      <c r="AC65" s="3"/>
      <c r="AD65" s="3"/>
      <c r="AE65" s="3"/>
      <c r="AF65" s="3"/>
      <c r="AG65" s="3"/>
      <c r="AH65" s="3"/>
      <c r="AI65" s="3"/>
      <c r="AJ65" s="3"/>
      <c r="AK65" s="3"/>
      <c r="AL65" s="3"/>
      <c r="AM65" s="3"/>
      <c r="AN65" s="3"/>
      <c r="AO65" s="3"/>
      <c r="AP65" s="3"/>
      <c r="AQ65" s="3"/>
      <c r="AR65" s="3"/>
      <c r="AS65" s="3"/>
      <c r="AT65" s="3"/>
      <c r="AU65" s="3"/>
      <c r="AV65" s="3"/>
      <c r="AW65" s="3"/>
      <c r="AX65" s="3"/>
      <c r="AY65" s="3"/>
      <c r="AZ65" s="3"/>
    </row>
    <row r="66" spans="1:52" s="29" customFormat="1" ht="23.25" customHeight="1" x14ac:dyDescent="0.25">
      <c r="A66" s="3"/>
      <c r="B66" s="238"/>
      <c r="C66" s="79" t="s">
        <v>357</v>
      </c>
      <c r="D66" s="8" t="s">
        <v>9</v>
      </c>
      <c r="E66" s="75" t="s">
        <v>456</v>
      </c>
      <c r="F66" s="80" t="s">
        <v>360</v>
      </c>
      <c r="G66" s="86"/>
      <c r="H66" s="81" t="s">
        <v>12</v>
      </c>
      <c r="I66" s="141">
        <v>2629.01</v>
      </c>
      <c r="J66" s="9"/>
      <c r="K66" s="143">
        <f t="shared" si="0"/>
        <v>0</v>
      </c>
      <c r="L66" s="82">
        <v>0</v>
      </c>
      <c r="M66" s="143">
        <f t="shared" si="2"/>
        <v>0</v>
      </c>
      <c r="N66" s="143">
        <f t="shared" si="1"/>
        <v>0</v>
      </c>
      <c r="O66"/>
      <c r="P66" s="183"/>
      <c r="Q66" s="181"/>
      <c r="R66" s="3"/>
      <c r="S66" s="3"/>
      <c r="T66" s="3"/>
      <c r="U66" s="3"/>
      <c r="V66" s="3"/>
      <c r="W66" s="3"/>
      <c r="X66" s="3"/>
      <c r="Y66" s="3"/>
      <c r="Z66" s="3"/>
      <c r="AA66" s="3"/>
      <c r="AB66" s="3"/>
      <c r="AC66" s="3"/>
      <c r="AD66" s="3"/>
      <c r="AE66" s="3"/>
      <c r="AF66" s="3"/>
      <c r="AG66" s="3"/>
      <c r="AH66" s="3"/>
      <c r="AI66" s="3"/>
      <c r="AJ66" s="3"/>
      <c r="AK66" s="3"/>
      <c r="AL66" s="3"/>
      <c r="AM66" s="3"/>
      <c r="AN66" s="3"/>
      <c r="AO66" s="3"/>
      <c r="AP66" s="3"/>
      <c r="AQ66" s="3"/>
      <c r="AR66" s="3"/>
      <c r="AS66" s="3"/>
      <c r="AT66" s="3"/>
      <c r="AU66" s="3"/>
      <c r="AV66" s="3"/>
      <c r="AW66" s="3"/>
      <c r="AX66" s="3"/>
      <c r="AY66" s="3"/>
      <c r="AZ66" s="3"/>
    </row>
    <row r="67" spans="1:52" s="29" customFormat="1" ht="31.5" customHeight="1" x14ac:dyDescent="0.25">
      <c r="A67" s="3"/>
      <c r="B67" s="236" t="s">
        <v>353</v>
      </c>
      <c r="C67" s="79" t="s">
        <v>350</v>
      </c>
      <c r="D67" s="132" t="s">
        <v>15</v>
      </c>
      <c r="E67" s="75" t="s">
        <v>591</v>
      </c>
      <c r="F67" s="85" t="s">
        <v>352</v>
      </c>
      <c r="G67" s="86"/>
      <c r="H67" s="81" t="s">
        <v>12</v>
      </c>
      <c r="I67" s="141">
        <v>1053.6500000000001</v>
      </c>
      <c r="J67" s="9"/>
      <c r="K67" s="143">
        <f t="shared" si="0"/>
        <v>0</v>
      </c>
      <c r="L67" s="82">
        <v>0</v>
      </c>
      <c r="M67" s="143">
        <f t="shared" si="2"/>
        <v>0</v>
      </c>
      <c r="N67" s="143">
        <f t="shared" si="1"/>
        <v>0</v>
      </c>
      <c r="O67"/>
      <c r="P67" s="183"/>
      <c r="Q67" s="181"/>
      <c r="R67" s="3"/>
      <c r="S67" s="3"/>
      <c r="T67" s="3"/>
      <c r="U67" s="3"/>
      <c r="V67" s="3"/>
      <c r="W67" s="3"/>
      <c r="X67" s="3"/>
      <c r="Y67" s="3"/>
      <c r="Z67" s="3"/>
      <c r="AA67" s="3"/>
      <c r="AB67" s="3"/>
      <c r="AC67" s="3"/>
      <c r="AD67" s="3"/>
      <c r="AE67" s="3"/>
      <c r="AF67" s="3"/>
      <c r="AG67" s="3"/>
      <c r="AH67" s="3"/>
      <c r="AI67" s="3"/>
      <c r="AJ67" s="3"/>
      <c r="AK67" s="3"/>
      <c r="AL67" s="3"/>
      <c r="AM67" s="3"/>
      <c r="AN67" s="3"/>
      <c r="AO67" s="3"/>
      <c r="AP67" s="3"/>
      <c r="AQ67" s="3"/>
      <c r="AR67" s="3"/>
      <c r="AS67" s="3"/>
      <c r="AT67" s="3"/>
      <c r="AU67" s="3"/>
      <c r="AV67" s="3"/>
      <c r="AW67" s="3"/>
      <c r="AX67" s="3"/>
      <c r="AY67" s="3"/>
      <c r="AZ67" s="3"/>
    </row>
    <row r="68" spans="1:52" s="29" customFormat="1" ht="31.5" customHeight="1" x14ac:dyDescent="0.25">
      <c r="A68" s="3"/>
      <c r="B68" s="238"/>
      <c r="C68" s="79" t="s">
        <v>351</v>
      </c>
      <c r="D68" s="132" t="s">
        <v>15</v>
      </c>
      <c r="E68" s="75" t="s">
        <v>591</v>
      </c>
      <c r="F68" s="85" t="s">
        <v>366</v>
      </c>
      <c r="G68" s="86"/>
      <c r="H68" s="81" t="s">
        <v>12</v>
      </c>
      <c r="I68" s="141">
        <v>1773.9</v>
      </c>
      <c r="J68" s="9"/>
      <c r="K68" s="143">
        <f t="shared" si="0"/>
        <v>0</v>
      </c>
      <c r="L68" s="82">
        <v>0</v>
      </c>
      <c r="M68" s="143">
        <f t="shared" si="2"/>
        <v>0</v>
      </c>
      <c r="N68" s="143">
        <f t="shared" si="1"/>
        <v>0</v>
      </c>
      <c r="O68"/>
      <c r="P68" s="183"/>
      <c r="Q68" s="181"/>
      <c r="R68" s="3"/>
      <c r="S68" s="3"/>
      <c r="T68" s="3"/>
      <c r="U68" s="3"/>
      <c r="V68" s="3"/>
      <c r="W68" s="3"/>
      <c r="X68" s="3"/>
      <c r="Y68" s="3"/>
      <c r="Z68" s="3"/>
      <c r="AA68" s="3"/>
      <c r="AB68" s="3"/>
      <c r="AC68" s="3"/>
      <c r="AD68" s="3"/>
      <c r="AE68" s="3"/>
      <c r="AF68" s="3"/>
      <c r="AG68" s="3"/>
      <c r="AH68" s="3"/>
      <c r="AI68" s="3"/>
      <c r="AJ68" s="3"/>
      <c r="AK68" s="3"/>
      <c r="AL68" s="3"/>
      <c r="AM68" s="3"/>
      <c r="AN68" s="3"/>
      <c r="AO68" s="3"/>
      <c r="AP68" s="3"/>
      <c r="AQ68" s="3"/>
      <c r="AR68" s="3"/>
      <c r="AS68" s="3"/>
      <c r="AT68" s="3"/>
      <c r="AU68" s="3"/>
      <c r="AV68" s="3"/>
      <c r="AW68" s="3"/>
      <c r="AX68" s="3"/>
      <c r="AY68" s="3"/>
      <c r="AZ68" s="3"/>
    </row>
    <row r="69" spans="1:52" s="29" customFormat="1" ht="23.25" customHeight="1" x14ac:dyDescent="0.25">
      <c r="A69" s="3" t="s">
        <v>195</v>
      </c>
      <c r="B69" s="236" t="s">
        <v>196</v>
      </c>
      <c r="C69" s="79" t="s">
        <v>197</v>
      </c>
      <c r="D69" s="84" t="s">
        <v>15</v>
      </c>
      <c r="E69" s="75" t="s">
        <v>592</v>
      </c>
      <c r="F69" s="85" t="s">
        <v>198</v>
      </c>
      <c r="G69" s="86"/>
      <c r="H69" s="86" t="s">
        <v>12</v>
      </c>
      <c r="I69" s="141">
        <v>73.349999999999994</v>
      </c>
      <c r="J69" s="9"/>
      <c r="K69" s="143">
        <f t="shared" si="0"/>
        <v>0</v>
      </c>
      <c r="L69" s="82">
        <v>0</v>
      </c>
      <c r="M69" s="143">
        <f t="shared" si="2"/>
        <v>0</v>
      </c>
      <c r="N69" s="143">
        <f t="shared" si="1"/>
        <v>0</v>
      </c>
      <c r="O69"/>
      <c r="P69" s="183"/>
      <c r="Q69" s="181"/>
      <c r="R69" s="3"/>
      <c r="S69" s="3"/>
      <c r="T69" s="3"/>
      <c r="U69" s="3"/>
      <c r="V69" s="3"/>
      <c r="W69" s="3"/>
      <c r="X69" s="3"/>
      <c r="Y69" s="3"/>
      <c r="Z69" s="3"/>
      <c r="AA69" s="3"/>
      <c r="AB69" s="3"/>
      <c r="AC69" s="3"/>
      <c r="AD69" s="3"/>
      <c r="AE69" s="3"/>
      <c r="AF69" s="3"/>
      <c r="AG69" s="3"/>
      <c r="AH69" s="3"/>
      <c r="AI69" s="3"/>
      <c r="AJ69" s="3"/>
      <c r="AK69" s="3"/>
      <c r="AL69" s="3"/>
      <c r="AM69" s="3"/>
      <c r="AN69" s="3"/>
      <c r="AO69" s="3"/>
      <c r="AP69" s="3"/>
      <c r="AQ69" s="3"/>
      <c r="AR69" s="3"/>
      <c r="AS69" s="3"/>
      <c r="AT69" s="3"/>
      <c r="AU69" s="3"/>
      <c r="AV69" s="3"/>
      <c r="AW69" s="3"/>
      <c r="AX69" s="3"/>
      <c r="AY69" s="3"/>
      <c r="AZ69" s="3"/>
    </row>
    <row r="70" spans="1:52" s="29" customFormat="1" ht="23.25" customHeight="1" x14ac:dyDescent="0.25">
      <c r="A70" s="3" t="s">
        <v>199</v>
      </c>
      <c r="B70" s="237"/>
      <c r="C70" s="79" t="s">
        <v>200</v>
      </c>
      <c r="D70" s="133" t="s">
        <v>15</v>
      </c>
      <c r="E70" s="75" t="s">
        <v>592</v>
      </c>
      <c r="F70" s="85" t="s">
        <v>201</v>
      </c>
      <c r="G70" s="86"/>
      <c r="H70" s="86" t="s">
        <v>12</v>
      </c>
      <c r="I70" s="141">
        <v>136.34</v>
      </c>
      <c r="J70" s="9"/>
      <c r="K70" s="143">
        <f t="shared" si="0"/>
        <v>0</v>
      </c>
      <c r="L70" s="82">
        <v>0</v>
      </c>
      <c r="M70" s="143">
        <f t="shared" si="2"/>
        <v>0</v>
      </c>
      <c r="N70" s="143">
        <f t="shared" si="1"/>
        <v>0</v>
      </c>
      <c r="O70"/>
      <c r="P70" s="183"/>
      <c r="Q70" s="181"/>
      <c r="R70" s="3"/>
      <c r="S70" s="3"/>
      <c r="T70" s="3"/>
      <c r="U70" s="3"/>
      <c r="V70" s="3"/>
      <c r="W70" s="3"/>
      <c r="X70" s="3"/>
      <c r="Y70" s="3"/>
      <c r="Z70" s="3"/>
      <c r="AA70" s="3"/>
      <c r="AB70" s="3"/>
      <c r="AC70" s="3"/>
      <c r="AD70" s="3"/>
      <c r="AE70" s="3"/>
      <c r="AF70" s="3"/>
      <c r="AG70" s="3"/>
      <c r="AH70" s="3"/>
      <c r="AI70" s="3"/>
      <c r="AJ70" s="3"/>
      <c r="AK70" s="3"/>
      <c r="AL70" s="3"/>
      <c r="AM70" s="3"/>
      <c r="AN70" s="3"/>
      <c r="AO70" s="3"/>
      <c r="AP70" s="3"/>
      <c r="AQ70" s="3"/>
      <c r="AR70" s="3"/>
      <c r="AS70" s="3"/>
      <c r="AT70" s="3"/>
      <c r="AU70" s="3"/>
      <c r="AV70" s="3"/>
      <c r="AW70" s="3"/>
      <c r="AX70" s="3"/>
      <c r="AY70" s="3"/>
      <c r="AZ70" s="3"/>
    </row>
    <row r="71" spans="1:52" s="29" customFormat="1" ht="23.25" customHeight="1" x14ac:dyDescent="0.25">
      <c r="A71" s="3" t="s">
        <v>202</v>
      </c>
      <c r="B71" s="237"/>
      <c r="C71" s="79" t="s">
        <v>203</v>
      </c>
      <c r="D71" s="84" t="s">
        <v>15</v>
      </c>
      <c r="E71" s="75" t="s">
        <v>592</v>
      </c>
      <c r="F71" s="85" t="s">
        <v>204</v>
      </c>
      <c r="G71" s="86"/>
      <c r="H71" s="86" t="s">
        <v>12</v>
      </c>
      <c r="I71" s="141">
        <v>188.48</v>
      </c>
      <c r="J71" s="9"/>
      <c r="K71" s="143">
        <f t="shared" si="0"/>
        <v>0</v>
      </c>
      <c r="L71" s="82">
        <v>0</v>
      </c>
      <c r="M71" s="143">
        <f t="shared" si="2"/>
        <v>0</v>
      </c>
      <c r="N71" s="143">
        <f t="shared" si="1"/>
        <v>0</v>
      </c>
      <c r="O71"/>
      <c r="P71" s="183"/>
      <c r="Q71" s="181"/>
      <c r="R71" s="3"/>
      <c r="S71" s="3"/>
      <c r="T71" s="3"/>
      <c r="U71" s="3"/>
      <c r="V71" s="3"/>
      <c r="W71" s="3"/>
      <c r="X71" s="3"/>
      <c r="Y71" s="3"/>
      <c r="Z71" s="3"/>
      <c r="AA71" s="3"/>
      <c r="AB71" s="3"/>
      <c r="AC71" s="3"/>
      <c r="AD71" s="3"/>
      <c r="AE71" s="3"/>
      <c r="AF71" s="3"/>
      <c r="AG71" s="3"/>
      <c r="AH71" s="3"/>
      <c r="AI71" s="3"/>
      <c r="AJ71" s="3"/>
      <c r="AK71" s="3"/>
      <c r="AL71" s="3"/>
      <c r="AM71" s="3"/>
      <c r="AN71" s="3"/>
      <c r="AO71" s="3"/>
      <c r="AP71" s="3"/>
      <c r="AQ71" s="3"/>
      <c r="AR71" s="3"/>
      <c r="AS71" s="3"/>
      <c r="AT71" s="3"/>
      <c r="AU71" s="3"/>
      <c r="AV71" s="3"/>
      <c r="AW71" s="3"/>
      <c r="AX71" s="3"/>
      <c r="AY71" s="3"/>
      <c r="AZ71" s="3"/>
    </row>
    <row r="72" spans="1:52" s="29" customFormat="1" ht="23.25" customHeight="1" x14ac:dyDescent="0.25">
      <c r="A72" s="3" t="s">
        <v>205</v>
      </c>
      <c r="B72" s="237"/>
      <c r="C72" s="79" t="s">
        <v>206</v>
      </c>
      <c r="D72" s="84" t="s">
        <v>15</v>
      </c>
      <c r="E72" s="75" t="s">
        <v>592</v>
      </c>
      <c r="F72" s="85" t="s">
        <v>207</v>
      </c>
      <c r="G72" s="86"/>
      <c r="H72" s="86" t="s">
        <v>12</v>
      </c>
      <c r="I72" s="141">
        <v>231.93</v>
      </c>
      <c r="J72" s="9"/>
      <c r="K72" s="143">
        <f t="shared" si="0"/>
        <v>0</v>
      </c>
      <c r="L72" s="82">
        <v>0</v>
      </c>
      <c r="M72" s="143">
        <f t="shared" si="2"/>
        <v>0</v>
      </c>
      <c r="N72" s="143">
        <f t="shared" si="1"/>
        <v>0</v>
      </c>
      <c r="O72"/>
      <c r="P72" s="183"/>
      <c r="Q72" s="181"/>
      <c r="R72" s="3"/>
      <c r="S72" s="3"/>
      <c r="T72" s="3"/>
      <c r="U72" s="3"/>
      <c r="V72" s="3"/>
      <c r="W72" s="3"/>
      <c r="X72" s="3"/>
      <c r="Y72" s="3"/>
      <c r="Z72" s="3"/>
      <c r="AA72" s="3"/>
      <c r="AB72" s="3"/>
      <c r="AC72" s="3"/>
      <c r="AD72" s="3"/>
      <c r="AE72" s="3"/>
      <c r="AF72" s="3"/>
      <c r="AG72" s="3"/>
      <c r="AH72" s="3"/>
      <c r="AI72" s="3"/>
      <c r="AJ72" s="3"/>
      <c r="AK72" s="3"/>
      <c r="AL72" s="3"/>
      <c r="AM72" s="3"/>
      <c r="AN72" s="3"/>
      <c r="AO72" s="3"/>
      <c r="AP72" s="3"/>
      <c r="AQ72" s="3"/>
      <c r="AR72" s="3"/>
      <c r="AS72" s="3"/>
      <c r="AT72" s="3"/>
      <c r="AU72" s="3"/>
      <c r="AV72" s="3"/>
      <c r="AW72" s="3"/>
      <c r="AX72" s="3"/>
      <c r="AY72" s="3"/>
      <c r="AZ72" s="3"/>
    </row>
    <row r="73" spans="1:52" s="29" customFormat="1" ht="23.25" customHeight="1" x14ac:dyDescent="0.25">
      <c r="A73" s="3" t="s">
        <v>208</v>
      </c>
      <c r="B73" s="237"/>
      <c r="C73" s="79" t="s">
        <v>209</v>
      </c>
      <c r="D73" s="84" t="s">
        <v>15</v>
      </c>
      <c r="E73" s="75" t="s">
        <v>592</v>
      </c>
      <c r="F73" s="85" t="s">
        <v>210</v>
      </c>
      <c r="G73" s="86"/>
      <c r="H73" s="86" t="s">
        <v>12</v>
      </c>
      <c r="I73" s="141">
        <v>253.65</v>
      </c>
      <c r="J73" s="9"/>
      <c r="K73" s="143">
        <f t="shared" si="0"/>
        <v>0</v>
      </c>
      <c r="L73" s="82">
        <v>0</v>
      </c>
      <c r="M73" s="143">
        <f t="shared" si="2"/>
        <v>0</v>
      </c>
      <c r="N73" s="143">
        <f t="shared" si="1"/>
        <v>0</v>
      </c>
      <c r="O73"/>
      <c r="P73" s="183"/>
      <c r="Q73" s="181"/>
      <c r="R73" s="3"/>
      <c r="S73" s="3"/>
      <c r="T73" s="3"/>
      <c r="U73" s="3"/>
      <c r="V73" s="3"/>
      <c r="W73" s="3"/>
      <c r="X73" s="3"/>
      <c r="Y73" s="3"/>
      <c r="Z73" s="3"/>
      <c r="AA73" s="3"/>
      <c r="AB73" s="3"/>
      <c r="AC73" s="3"/>
      <c r="AD73" s="3"/>
      <c r="AE73" s="3"/>
      <c r="AF73" s="3"/>
      <c r="AG73" s="3"/>
      <c r="AH73" s="3"/>
      <c r="AI73" s="3"/>
      <c r="AJ73" s="3"/>
      <c r="AK73" s="3"/>
      <c r="AL73" s="3"/>
      <c r="AM73" s="3"/>
      <c r="AN73" s="3"/>
      <c r="AO73" s="3"/>
      <c r="AP73" s="3"/>
      <c r="AQ73" s="3"/>
      <c r="AR73" s="3"/>
      <c r="AS73" s="3"/>
      <c r="AT73" s="3"/>
      <c r="AU73" s="3"/>
      <c r="AV73" s="3"/>
      <c r="AW73" s="3"/>
      <c r="AX73" s="3"/>
      <c r="AY73" s="3"/>
      <c r="AZ73" s="3"/>
    </row>
    <row r="74" spans="1:52" s="29" customFormat="1" ht="23.25" customHeight="1" x14ac:dyDescent="0.25">
      <c r="A74" s="3" t="s">
        <v>211</v>
      </c>
      <c r="B74" s="237"/>
      <c r="C74" s="79" t="s">
        <v>212</v>
      </c>
      <c r="D74" s="84" t="s">
        <v>15</v>
      </c>
      <c r="E74" s="75" t="s">
        <v>592</v>
      </c>
      <c r="F74" s="85" t="s">
        <v>213</v>
      </c>
      <c r="G74" s="86"/>
      <c r="H74" s="86" t="s">
        <v>12</v>
      </c>
      <c r="I74" s="141">
        <v>362.28</v>
      </c>
      <c r="J74" s="9"/>
      <c r="K74" s="143">
        <f t="shared" si="0"/>
        <v>0</v>
      </c>
      <c r="L74" s="82">
        <v>0</v>
      </c>
      <c r="M74" s="143">
        <f t="shared" si="2"/>
        <v>0</v>
      </c>
      <c r="N74" s="143">
        <f t="shared" si="1"/>
        <v>0</v>
      </c>
      <c r="O74"/>
      <c r="P74" s="183"/>
      <c r="Q74" s="181"/>
      <c r="R74" s="3"/>
      <c r="S74" s="3"/>
      <c r="T74" s="3"/>
      <c r="U74" s="3"/>
      <c r="V74" s="3"/>
      <c r="W74" s="3"/>
      <c r="X74" s="3"/>
      <c r="Y74" s="3"/>
      <c r="Z74" s="3"/>
      <c r="AA74" s="3"/>
      <c r="AB74" s="3"/>
      <c r="AC74" s="3"/>
      <c r="AD74" s="3"/>
      <c r="AE74" s="3"/>
      <c r="AF74" s="3"/>
      <c r="AG74" s="3"/>
      <c r="AH74" s="3"/>
      <c r="AI74" s="3"/>
      <c r="AJ74" s="3"/>
      <c r="AK74" s="3"/>
      <c r="AL74" s="3"/>
      <c r="AM74" s="3"/>
      <c r="AN74" s="3"/>
      <c r="AO74" s="3"/>
      <c r="AP74" s="3"/>
      <c r="AQ74" s="3"/>
      <c r="AR74" s="3"/>
      <c r="AS74" s="3"/>
      <c r="AT74" s="3"/>
      <c r="AU74" s="3"/>
      <c r="AV74" s="3"/>
      <c r="AW74" s="3"/>
      <c r="AX74" s="3"/>
      <c r="AY74" s="3"/>
      <c r="AZ74" s="3"/>
    </row>
    <row r="75" spans="1:52" s="29" customFormat="1" ht="23.25" customHeight="1" x14ac:dyDescent="0.25">
      <c r="A75" s="3" t="s">
        <v>214</v>
      </c>
      <c r="B75" s="237"/>
      <c r="C75" s="79" t="s">
        <v>215</v>
      </c>
      <c r="D75" s="84" t="s">
        <v>15</v>
      </c>
      <c r="E75" s="75" t="s">
        <v>592</v>
      </c>
      <c r="F75" s="85" t="s">
        <v>216</v>
      </c>
      <c r="G75" s="86"/>
      <c r="H75" s="86" t="s">
        <v>12</v>
      </c>
      <c r="I75" s="141">
        <v>579.53</v>
      </c>
      <c r="J75" s="9"/>
      <c r="K75" s="143">
        <f t="shared" si="0"/>
        <v>0</v>
      </c>
      <c r="L75" s="82">
        <v>0</v>
      </c>
      <c r="M75" s="143">
        <f t="shared" si="2"/>
        <v>0</v>
      </c>
      <c r="N75" s="143">
        <f t="shared" si="1"/>
        <v>0</v>
      </c>
      <c r="O75"/>
      <c r="P75" s="183"/>
      <c r="Q75" s="181"/>
      <c r="R75" s="3"/>
      <c r="S75" s="3"/>
      <c r="T75" s="3"/>
      <c r="U75" s="3"/>
      <c r="V75" s="3"/>
      <c r="W75" s="3"/>
      <c r="X75" s="3"/>
      <c r="Y75" s="3"/>
      <c r="Z75" s="3"/>
      <c r="AA75" s="3"/>
      <c r="AB75" s="3"/>
      <c r="AC75" s="3"/>
      <c r="AD75" s="3"/>
      <c r="AE75" s="3"/>
      <c r="AF75" s="3"/>
      <c r="AG75" s="3"/>
      <c r="AH75" s="3"/>
      <c r="AI75" s="3"/>
      <c r="AJ75" s="3"/>
      <c r="AK75" s="3"/>
      <c r="AL75" s="3"/>
      <c r="AM75" s="3"/>
      <c r="AN75" s="3"/>
      <c r="AO75" s="3"/>
      <c r="AP75" s="3"/>
      <c r="AQ75" s="3"/>
      <c r="AR75" s="3"/>
      <c r="AS75" s="3"/>
      <c r="AT75" s="3"/>
      <c r="AU75" s="3"/>
      <c r="AV75" s="3"/>
      <c r="AW75" s="3"/>
      <c r="AX75" s="3"/>
      <c r="AY75" s="3"/>
      <c r="AZ75" s="3"/>
    </row>
    <row r="76" spans="1:52" s="29" customFormat="1" ht="23.25" customHeight="1" x14ac:dyDescent="0.25">
      <c r="A76" s="3"/>
      <c r="B76" s="237"/>
      <c r="C76" s="79" t="s">
        <v>217</v>
      </c>
      <c r="D76" s="84" t="s">
        <v>15</v>
      </c>
      <c r="E76" s="75" t="s">
        <v>592</v>
      </c>
      <c r="F76" s="85" t="s">
        <v>218</v>
      </c>
      <c r="G76" s="86"/>
      <c r="H76" s="86" t="s">
        <v>12</v>
      </c>
      <c r="I76" s="141">
        <v>861.11</v>
      </c>
      <c r="J76" s="9"/>
      <c r="K76" s="143">
        <f t="shared" si="0"/>
        <v>0</v>
      </c>
      <c r="L76" s="82">
        <v>0</v>
      </c>
      <c r="M76" s="143">
        <f t="shared" si="2"/>
        <v>0</v>
      </c>
      <c r="N76" s="143">
        <f t="shared" si="1"/>
        <v>0</v>
      </c>
      <c r="O76"/>
      <c r="P76" s="183"/>
      <c r="Q76" s="181"/>
      <c r="R76" s="3"/>
      <c r="S76" s="3"/>
      <c r="T76" s="3"/>
      <c r="U76" s="3"/>
      <c r="V76" s="3"/>
      <c r="W76" s="3"/>
      <c r="X76" s="3"/>
      <c r="Y76" s="3"/>
      <c r="Z76" s="3"/>
      <c r="AA76" s="3"/>
      <c r="AB76" s="3"/>
      <c r="AC76" s="3"/>
      <c r="AD76" s="3"/>
      <c r="AE76" s="3"/>
      <c r="AF76" s="3"/>
      <c r="AG76" s="3"/>
      <c r="AH76" s="3"/>
      <c r="AI76" s="3"/>
      <c r="AJ76" s="3"/>
      <c r="AK76" s="3"/>
      <c r="AL76" s="3"/>
      <c r="AM76" s="3"/>
      <c r="AN76" s="3"/>
      <c r="AO76" s="3"/>
      <c r="AP76" s="3"/>
      <c r="AQ76" s="3"/>
      <c r="AR76" s="3"/>
      <c r="AS76" s="3"/>
      <c r="AT76" s="3"/>
      <c r="AU76" s="3"/>
      <c r="AV76" s="3"/>
      <c r="AW76" s="3"/>
      <c r="AX76" s="3"/>
      <c r="AY76" s="3"/>
      <c r="AZ76" s="3"/>
    </row>
    <row r="77" spans="1:52" s="29" customFormat="1" ht="23.25" customHeight="1" x14ac:dyDescent="0.25">
      <c r="A77" s="3"/>
      <c r="B77" s="237"/>
      <c r="C77" s="79" t="s">
        <v>219</v>
      </c>
      <c r="D77" s="84" t="s">
        <v>15</v>
      </c>
      <c r="E77" s="75" t="s">
        <v>592</v>
      </c>
      <c r="F77" s="85" t="s">
        <v>220</v>
      </c>
      <c r="G77" s="86"/>
      <c r="H77" s="86" t="s">
        <v>12</v>
      </c>
      <c r="I77" s="141">
        <v>982.29</v>
      </c>
      <c r="J77" s="9"/>
      <c r="K77" s="143">
        <f t="shared" si="0"/>
        <v>0</v>
      </c>
      <c r="L77" s="82">
        <v>0</v>
      </c>
      <c r="M77" s="143">
        <f t="shared" si="2"/>
        <v>0</v>
      </c>
      <c r="N77" s="143">
        <f t="shared" si="1"/>
        <v>0</v>
      </c>
      <c r="O77"/>
      <c r="P77" s="183"/>
      <c r="Q77" s="181"/>
      <c r="R77" s="3"/>
      <c r="S77" s="3"/>
      <c r="T77" s="3"/>
      <c r="U77" s="3"/>
      <c r="V77" s="3"/>
      <c r="W77" s="3"/>
      <c r="X77" s="3"/>
      <c r="Y77" s="3"/>
      <c r="Z77" s="3"/>
      <c r="AA77" s="3"/>
      <c r="AB77" s="3"/>
      <c r="AC77" s="3"/>
      <c r="AD77" s="3"/>
      <c r="AE77" s="3"/>
      <c r="AF77" s="3"/>
      <c r="AG77" s="3"/>
      <c r="AH77" s="3"/>
      <c r="AI77" s="3"/>
      <c r="AJ77" s="3"/>
      <c r="AK77" s="3"/>
      <c r="AL77" s="3"/>
      <c r="AM77" s="3"/>
      <c r="AN77" s="3"/>
      <c r="AO77" s="3"/>
      <c r="AP77" s="3"/>
      <c r="AQ77" s="3"/>
      <c r="AR77" s="3"/>
      <c r="AS77" s="3"/>
      <c r="AT77" s="3"/>
      <c r="AU77" s="3"/>
      <c r="AV77" s="3"/>
      <c r="AW77" s="3"/>
      <c r="AX77" s="3"/>
      <c r="AY77" s="3"/>
      <c r="AZ77" s="3"/>
    </row>
    <row r="78" spans="1:52" s="29" customFormat="1" ht="23.25" customHeight="1" x14ac:dyDescent="0.25">
      <c r="A78" s="3"/>
      <c r="B78" s="237"/>
      <c r="C78" s="79" t="s">
        <v>221</v>
      </c>
      <c r="D78" s="84" t="s">
        <v>15</v>
      </c>
      <c r="E78" s="75" t="s">
        <v>592</v>
      </c>
      <c r="F78" s="85" t="s">
        <v>222</v>
      </c>
      <c r="G78" s="86"/>
      <c r="H78" s="86" t="s">
        <v>12</v>
      </c>
      <c r="I78" s="141">
        <v>1370.93</v>
      </c>
      <c r="J78" s="9"/>
      <c r="K78" s="143">
        <f t="shared" si="0"/>
        <v>0</v>
      </c>
      <c r="L78" s="82">
        <v>0</v>
      </c>
      <c r="M78" s="143">
        <f t="shared" si="2"/>
        <v>0</v>
      </c>
      <c r="N78" s="143">
        <f t="shared" si="1"/>
        <v>0</v>
      </c>
      <c r="O78"/>
      <c r="P78" s="183"/>
      <c r="Q78" s="181"/>
      <c r="R78" s="3"/>
      <c r="S78" s="3"/>
      <c r="T78" s="3"/>
      <c r="U78" s="3"/>
      <c r="V78" s="3"/>
      <c r="W78" s="3"/>
      <c r="X78" s="3"/>
      <c r="Y78" s="3"/>
      <c r="Z78" s="3"/>
      <c r="AA78" s="3"/>
      <c r="AB78" s="3"/>
      <c r="AC78" s="3"/>
      <c r="AD78" s="3"/>
      <c r="AE78" s="3"/>
      <c r="AF78" s="3"/>
      <c r="AG78" s="3"/>
      <c r="AH78" s="3"/>
      <c r="AI78" s="3"/>
      <c r="AJ78" s="3"/>
      <c r="AK78" s="3"/>
      <c r="AL78" s="3"/>
      <c r="AM78" s="3"/>
      <c r="AN78" s="3"/>
      <c r="AO78" s="3"/>
      <c r="AP78" s="3"/>
      <c r="AQ78" s="3"/>
      <c r="AR78" s="3"/>
      <c r="AS78" s="3"/>
      <c r="AT78" s="3"/>
      <c r="AU78" s="3"/>
      <c r="AV78" s="3"/>
      <c r="AW78" s="3"/>
      <c r="AX78" s="3"/>
      <c r="AY78" s="3"/>
      <c r="AZ78" s="3"/>
    </row>
    <row r="79" spans="1:52" s="29" customFormat="1" ht="23.25" customHeight="1" x14ac:dyDescent="0.25">
      <c r="A79" s="3"/>
      <c r="B79" s="237"/>
      <c r="C79" s="79" t="s">
        <v>223</v>
      </c>
      <c r="D79" s="84" t="s">
        <v>15</v>
      </c>
      <c r="E79" s="75" t="s">
        <v>592</v>
      </c>
      <c r="F79" s="85" t="s">
        <v>224</v>
      </c>
      <c r="G79" s="86"/>
      <c r="H79" s="86" t="s">
        <v>12</v>
      </c>
      <c r="I79" s="141">
        <v>2401.48</v>
      </c>
      <c r="J79" s="9"/>
      <c r="K79" s="143">
        <f t="shared" si="0"/>
        <v>0</v>
      </c>
      <c r="L79" s="82">
        <v>0</v>
      </c>
      <c r="M79" s="143">
        <f t="shared" si="2"/>
        <v>0</v>
      </c>
      <c r="N79" s="143">
        <f t="shared" si="1"/>
        <v>0</v>
      </c>
      <c r="O79"/>
      <c r="P79" s="183"/>
      <c r="Q79" s="181"/>
      <c r="R79" s="3"/>
      <c r="S79" s="3"/>
      <c r="T79" s="3"/>
      <c r="U79" s="3"/>
      <c r="V79" s="3"/>
      <c r="W79" s="3"/>
      <c r="X79" s="3"/>
      <c r="Y79" s="3"/>
      <c r="Z79" s="3"/>
      <c r="AA79" s="3"/>
      <c r="AB79" s="3"/>
      <c r="AC79" s="3"/>
      <c r="AD79" s="3"/>
      <c r="AE79" s="3"/>
      <c r="AF79" s="3"/>
      <c r="AG79" s="3"/>
      <c r="AH79" s="3"/>
      <c r="AI79" s="3"/>
      <c r="AJ79" s="3"/>
      <c r="AK79" s="3"/>
      <c r="AL79" s="3"/>
      <c r="AM79" s="3"/>
      <c r="AN79" s="3"/>
      <c r="AO79" s="3"/>
      <c r="AP79" s="3"/>
      <c r="AQ79" s="3"/>
      <c r="AR79" s="3"/>
      <c r="AS79" s="3"/>
      <c r="AT79" s="3"/>
      <c r="AU79" s="3"/>
      <c r="AV79" s="3"/>
      <c r="AW79" s="3"/>
      <c r="AX79" s="3"/>
      <c r="AY79" s="3"/>
      <c r="AZ79" s="3"/>
    </row>
    <row r="80" spans="1:52" s="29" customFormat="1" ht="23.25" customHeight="1" x14ac:dyDescent="0.25">
      <c r="A80" s="3"/>
      <c r="B80" s="237"/>
      <c r="C80" s="79" t="s">
        <v>225</v>
      </c>
      <c r="D80" s="84" t="s">
        <v>15</v>
      </c>
      <c r="E80" s="75" t="s">
        <v>592</v>
      </c>
      <c r="F80" s="85" t="s">
        <v>226</v>
      </c>
      <c r="G80" s="86"/>
      <c r="H80" s="86" t="s">
        <v>12</v>
      </c>
      <c r="I80" s="141">
        <v>139.74</v>
      </c>
      <c r="J80" s="9"/>
      <c r="K80" s="143">
        <f t="shared" si="0"/>
        <v>0</v>
      </c>
      <c r="L80" s="82">
        <v>0</v>
      </c>
      <c r="M80" s="143">
        <f t="shared" si="2"/>
        <v>0</v>
      </c>
      <c r="N80" s="143">
        <f t="shared" si="1"/>
        <v>0</v>
      </c>
      <c r="O80"/>
      <c r="P80" s="183"/>
      <c r="Q80" s="181"/>
      <c r="R80" s="3"/>
      <c r="S80" s="3"/>
      <c r="T80" s="3"/>
      <c r="U80" s="3"/>
      <c r="V80" s="3"/>
      <c r="W80" s="3"/>
      <c r="X80" s="3"/>
      <c r="Y80" s="3"/>
      <c r="Z80" s="3"/>
      <c r="AA80" s="3"/>
      <c r="AB80" s="3"/>
      <c r="AC80" s="3"/>
      <c r="AD80" s="3"/>
      <c r="AE80" s="3"/>
      <c r="AF80" s="3"/>
      <c r="AG80" s="3"/>
      <c r="AH80" s="3"/>
      <c r="AI80" s="3"/>
      <c r="AJ80" s="3"/>
      <c r="AK80" s="3"/>
      <c r="AL80" s="3"/>
      <c r="AM80" s="3"/>
      <c r="AN80" s="3"/>
      <c r="AO80" s="3"/>
      <c r="AP80" s="3"/>
      <c r="AQ80" s="3"/>
      <c r="AR80" s="3"/>
      <c r="AS80" s="3"/>
      <c r="AT80" s="3"/>
      <c r="AU80" s="3"/>
      <c r="AV80" s="3"/>
      <c r="AW80" s="3"/>
      <c r="AX80" s="3"/>
      <c r="AY80" s="3"/>
      <c r="AZ80" s="3"/>
    </row>
    <row r="81" spans="1:52" s="29" customFormat="1" ht="23.25" customHeight="1" x14ac:dyDescent="0.25">
      <c r="A81" s="3"/>
      <c r="B81" s="237"/>
      <c r="C81" s="79" t="s">
        <v>227</v>
      </c>
      <c r="D81" s="84" t="s">
        <v>15</v>
      </c>
      <c r="E81" s="75" t="s">
        <v>592</v>
      </c>
      <c r="F81" s="85" t="s">
        <v>228</v>
      </c>
      <c r="G81" s="86"/>
      <c r="H81" s="86" t="s">
        <v>12</v>
      </c>
      <c r="I81" s="141">
        <v>224.89</v>
      </c>
      <c r="J81" s="9"/>
      <c r="K81" s="143">
        <f t="shared" si="0"/>
        <v>0</v>
      </c>
      <c r="L81" s="82">
        <v>0</v>
      </c>
      <c r="M81" s="143">
        <f t="shared" si="2"/>
        <v>0</v>
      </c>
      <c r="N81" s="143">
        <f t="shared" si="1"/>
        <v>0</v>
      </c>
      <c r="O81"/>
      <c r="P81" s="183"/>
      <c r="Q81" s="181"/>
      <c r="R81" s="3"/>
      <c r="S81" s="3"/>
      <c r="T81" s="3"/>
      <c r="U81" s="3"/>
      <c r="V81" s="3"/>
      <c r="W81" s="3"/>
      <c r="X81" s="3"/>
      <c r="Y81" s="3"/>
      <c r="Z81" s="3"/>
      <c r="AA81" s="3"/>
      <c r="AB81" s="3"/>
      <c r="AC81" s="3"/>
      <c r="AD81" s="3"/>
      <c r="AE81" s="3"/>
      <c r="AF81" s="3"/>
      <c r="AG81" s="3"/>
      <c r="AH81" s="3"/>
      <c r="AI81" s="3"/>
      <c r="AJ81" s="3"/>
      <c r="AK81" s="3"/>
      <c r="AL81" s="3"/>
      <c r="AM81" s="3"/>
      <c r="AN81" s="3"/>
      <c r="AO81" s="3"/>
      <c r="AP81" s="3"/>
      <c r="AQ81" s="3"/>
      <c r="AR81" s="3"/>
      <c r="AS81" s="3"/>
      <c r="AT81" s="3"/>
      <c r="AU81" s="3"/>
      <c r="AV81" s="3"/>
      <c r="AW81" s="3"/>
      <c r="AX81" s="3"/>
      <c r="AY81" s="3"/>
      <c r="AZ81" s="3"/>
    </row>
    <row r="82" spans="1:52" s="29" customFormat="1" ht="23.25" customHeight="1" x14ac:dyDescent="0.25">
      <c r="A82" s="3"/>
      <c r="B82" s="237"/>
      <c r="C82" s="83" t="s">
        <v>229</v>
      </c>
      <c r="D82" s="84" t="s">
        <v>15</v>
      </c>
      <c r="E82" s="75" t="s">
        <v>592</v>
      </c>
      <c r="F82" s="85" t="s">
        <v>230</v>
      </c>
      <c r="G82" s="86"/>
      <c r="H82" s="86" t="s">
        <v>12</v>
      </c>
      <c r="I82" s="141">
        <v>291.48</v>
      </c>
      <c r="J82" s="9"/>
      <c r="K82" s="143">
        <f t="shared" si="0"/>
        <v>0</v>
      </c>
      <c r="L82" s="82">
        <v>0</v>
      </c>
      <c r="M82" s="143">
        <f t="shared" si="2"/>
        <v>0</v>
      </c>
      <c r="N82" s="143">
        <f t="shared" si="1"/>
        <v>0</v>
      </c>
      <c r="O82"/>
      <c r="P82" s="183"/>
      <c r="Q82" s="181"/>
      <c r="R82" s="3"/>
      <c r="S82" s="3"/>
      <c r="T82" s="3"/>
      <c r="U82" s="3"/>
      <c r="V82" s="3"/>
      <c r="W82" s="3"/>
      <c r="X82" s="3"/>
      <c r="Y82" s="3"/>
      <c r="Z82" s="3"/>
      <c r="AA82" s="3"/>
      <c r="AB82" s="3"/>
      <c r="AC82" s="3"/>
      <c r="AD82" s="3"/>
      <c r="AE82" s="3"/>
      <c r="AF82" s="3"/>
      <c r="AG82" s="3"/>
      <c r="AH82" s="3"/>
      <c r="AI82" s="3"/>
      <c r="AJ82" s="3"/>
      <c r="AK82" s="3"/>
      <c r="AL82" s="3"/>
      <c r="AM82" s="3"/>
      <c r="AN82" s="3"/>
      <c r="AO82" s="3"/>
      <c r="AP82" s="3"/>
      <c r="AQ82" s="3"/>
      <c r="AR82" s="3"/>
      <c r="AS82" s="3"/>
      <c r="AT82" s="3"/>
      <c r="AU82" s="3"/>
      <c r="AV82" s="3"/>
      <c r="AW82" s="3"/>
      <c r="AX82" s="3"/>
      <c r="AY82" s="3"/>
      <c r="AZ82" s="3"/>
    </row>
    <row r="83" spans="1:52" s="29" customFormat="1" ht="23.25" customHeight="1" x14ac:dyDescent="0.25">
      <c r="A83" s="3"/>
      <c r="B83" s="238"/>
      <c r="C83" s="83" t="s">
        <v>231</v>
      </c>
      <c r="D83" s="84" t="s">
        <v>15</v>
      </c>
      <c r="E83" s="75" t="s">
        <v>592</v>
      </c>
      <c r="F83" s="85" t="s">
        <v>232</v>
      </c>
      <c r="G83" s="86"/>
      <c r="H83" s="86" t="s">
        <v>12</v>
      </c>
      <c r="I83" s="141">
        <v>315.5</v>
      </c>
      <c r="J83" s="9"/>
      <c r="K83" s="143">
        <f t="shared" si="0"/>
        <v>0</v>
      </c>
      <c r="L83" s="82">
        <v>0</v>
      </c>
      <c r="M83" s="143">
        <f t="shared" si="2"/>
        <v>0</v>
      </c>
      <c r="N83" s="143">
        <f t="shared" si="1"/>
        <v>0</v>
      </c>
      <c r="O83"/>
      <c r="P83" s="183"/>
      <c r="Q83" s="181"/>
      <c r="R83" s="3"/>
      <c r="S83" s="3"/>
      <c r="T83" s="3"/>
      <c r="U83" s="3"/>
      <c r="V83" s="3"/>
      <c r="W83" s="3"/>
      <c r="X83" s="3"/>
      <c r="Y83" s="3"/>
      <c r="Z83" s="3"/>
      <c r="AA83" s="3"/>
      <c r="AB83" s="3"/>
      <c r="AC83" s="3"/>
      <c r="AD83" s="3"/>
      <c r="AE83" s="3"/>
      <c r="AF83" s="3"/>
      <c r="AG83" s="3"/>
      <c r="AH83" s="3"/>
      <c r="AI83" s="3"/>
      <c r="AJ83" s="3"/>
      <c r="AK83" s="3"/>
      <c r="AL83" s="3"/>
      <c r="AM83" s="3"/>
      <c r="AN83" s="3"/>
      <c r="AO83" s="3"/>
      <c r="AP83" s="3"/>
      <c r="AQ83" s="3"/>
      <c r="AR83" s="3"/>
      <c r="AS83" s="3"/>
      <c r="AT83" s="3"/>
      <c r="AU83" s="3"/>
      <c r="AV83" s="3"/>
      <c r="AW83" s="3"/>
      <c r="AX83" s="3"/>
      <c r="AY83" s="3"/>
      <c r="AZ83" s="3"/>
    </row>
    <row r="84" spans="1:52" s="147" customFormat="1" ht="23.25" customHeight="1" x14ac:dyDescent="0.25">
      <c r="A84" s="145"/>
      <c r="B84" s="174" t="s">
        <v>486</v>
      </c>
      <c r="C84" s="106" t="s">
        <v>437</v>
      </c>
      <c r="D84" s="176" t="s">
        <v>9</v>
      </c>
      <c r="E84" s="75" t="s">
        <v>459</v>
      </c>
      <c r="F84" s="177" t="s">
        <v>437</v>
      </c>
      <c r="G84" s="178"/>
      <c r="H84" s="178" t="s">
        <v>12</v>
      </c>
      <c r="I84" s="141">
        <v>333</v>
      </c>
      <c r="J84" s="142"/>
      <c r="K84" s="143">
        <f t="shared" si="0"/>
        <v>0</v>
      </c>
      <c r="L84" s="146">
        <v>0</v>
      </c>
      <c r="M84" s="143">
        <f t="shared" si="2"/>
        <v>0</v>
      </c>
      <c r="N84" s="143">
        <f t="shared" si="1"/>
        <v>0</v>
      </c>
      <c r="O84" s="54"/>
      <c r="P84" s="185"/>
      <c r="Q84" s="186"/>
      <c r="R84" s="145"/>
      <c r="S84" s="145"/>
      <c r="T84" s="145"/>
      <c r="U84" s="145"/>
      <c r="V84" s="145"/>
      <c r="W84" s="145"/>
      <c r="X84" s="145"/>
      <c r="Y84" s="145"/>
      <c r="Z84" s="145"/>
      <c r="AA84" s="145"/>
      <c r="AB84" s="145"/>
      <c r="AC84" s="145"/>
      <c r="AD84" s="145"/>
      <c r="AE84" s="145"/>
      <c r="AF84" s="145"/>
      <c r="AG84" s="145"/>
      <c r="AH84" s="145"/>
      <c r="AI84" s="145"/>
      <c r="AJ84" s="145"/>
      <c r="AK84" s="145"/>
      <c r="AL84" s="145"/>
      <c r="AM84" s="145"/>
      <c r="AN84" s="145"/>
      <c r="AO84" s="145"/>
      <c r="AP84" s="145"/>
      <c r="AQ84" s="145"/>
      <c r="AR84" s="145"/>
      <c r="AS84" s="145"/>
      <c r="AT84" s="145"/>
      <c r="AU84" s="145"/>
      <c r="AV84" s="145"/>
      <c r="AW84" s="145"/>
      <c r="AX84" s="145"/>
      <c r="AY84" s="145"/>
      <c r="AZ84" s="145"/>
    </row>
    <row r="85" spans="1:52" s="29" customFormat="1" ht="23.25" customHeight="1" x14ac:dyDescent="0.25">
      <c r="A85" s="3"/>
      <c r="B85" s="236" t="s">
        <v>157</v>
      </c>
      <c r="C85" s="83" t="s">
        <v>233</v>
      </c>
      <c r="D85" s="84" t="s">
        <v>15</v>
      </c>
      <c r="E85" s="75" t="s">
        <v>592</v>
      </c>
      <c r="F85" s="79" t="s">
        <v>367</v>
      </c>
      <c r="G85" s="86"/>
      <c r="H85" s="86" t="s">
        <v>12</v>
      </c>
      <c r="I85" s="141">
        <v>93.23</v>
      </c>
      <c r="J85" s="9"/>
      <c r="K85" s="143">
        <f t="shared" si="0"/>
        <v>0</v>
      </c>
      <c r="L85" s="82">
        <v>0</v>
      </c>
      <c r="M85" s="143">
        <f t="shared" si="2"/>
        <v>0</v>
      </c>
      <c r="N85" s="143">
        <f t="shared" si="1"/>
        <v>0</v>
      </c>
      <c r="O85"/>
      <c r="P85" s="183"/>
      <c r="Q85" s="181"/>
      <c r="R85" s="3"/>
      <c r="S85" s="3"/>
      <c r="T85" s="3"/>
      <c r="U85" s="3"/>
      <c r="V85" s="3"/>
      <c r="W85" s="3"/>
      <c r="X85" s="3"/>
      <c r="Y85" s="3"/>
      <c r="Z85" s="3"/>
      <c r="AA85" s="3"/>
      <c r="AB85" s="3"/>
      <c r="AC85" s="3"/>
      <c r="AD85" s="3"/>
      <c r="AE85" s="3"/>
      <c r="AF85" s="3"/>
      <c r="AG85" s="3"/>
      <c r="AH85" s="3"/>
      <c r="AI85" s="3"/>
      <c r="AJ85" s="3"/>
      <c r="AK85" s="3"/>
      <c r="AL85" s="3"/>
      <c r="AM85" s="3"/>
      <c r="AN85" s="3"/>
      <c r="AO85" s="3"/>
      <c r="AP85" s="3"/>
      <c r="AQ85" s="3"/>
      <c r="AR85" s="3"/>
      <c r="AS85" s="3"/>
      <c r="AT85" s="3"/>
      <c r="AU85" s="3"/>
      <c r="AV85" s="3"/>
      <c r="AW85" s="3"/>
      <c r="AX85" s="3"/>
      <c r="AY85" s="3"/>
      <c r="AZ85" s="3"/>
    </row>
    <row r="86" spans="1:52" s="29" customFormat="1" ht="23.25" customHeight="1" x14ac:dyDescent="0.25">
      <c r="A86" s="3"/>
      <c r="B86" s="237"/>
      <c r="C86" s="83" t="s">
        <v>234</v>
      </c>
      <c r="D86" s="84" t="s">
        <v>15</v>
      </c>
      <c r="E86" s="75" t="s">
        <v>592</v>
      </c>
      <c r="F86" s="79" t="s">
        <v>235</v>
      </c>
      <c r="G86" s="86"/>
      <c r="H86" s="86" t="s">
        <v>12</v>
      </c>
      <c r="I86" s="141">
        <v>230.12</v>
      </c>
      <c r="J86" s="9"/>
      <c r="K86" s="143">
        <f t="shared" si="0"/>
        <v>0</v>
      </c>
      <c r="L86" s="82">
        <v>0</v>
      </c>
      <c r="M86" s="143">
        <f t="shared" si="2"/>
        <v>0</v>
      </c>
      <c r="N86" s="143">
        <f t="shared" si="1"/>
        <v>0</v>
      </c>
      <c r="O86"/>
      <c r="P86" s="183"/>
      <c r="Q86" s="181"/>
      <c r="R86" s="3"/>
      <c r="S86" s="3"/>
      <c r="T86" s="3"/>
      <c r="U86" s="3"/>
      <c r="V86" s="3"/>
      <c r="W86" s="3"/>
      <c r="X86" s="3"/>
      <c r="Y86" s="3"/>
      <c r="Z86" s="3"/>
      <c r="AA86" s="3"/>
      <c r="AB86" s="3"/>
      <c r="AC86" s="3"/>
      <c r="AD86" s="3"/>
      <c r="AE86" s="3"/>
      <c r="AF86" s="3"/>
      <c r="AG86" s="3"/>
      <c r="AH86" s="3"/>
      <c r="AI86" s="3"/>
      <c r="AJ86" s="3"/>
      <c r="AK86" s="3"/>
      <c r="AL86" s="3"/>
      <c r="AM86" s="3"/>
      <c r="AN86" s="3"/>
      <c r="AO86" s="3"/>
      <c r="AP86" s="3"/>
      <c r="AQ86" s="3"/>
      <c r="AR86" s="3"/>
      <c r="AS86" s="3"/>
      <c r="AT86" s="3"/>
      <c r="AU86" s="3"/>
      <c r="AV86" s="3"/>
      <c r="AW86" s="3"/>
      <c r="AX86" s="3"/>
      <c r="AY86" s="3"/>
      <c r="AZ86" s="3"/>
    </row>
    <row r="87" spans="1:52" s="29" customFormat="1" ht="23.25" customHeight="1" x14ac:dyDescent="0.25">
      <c r="A87" s="3"/>
      <c r="B87" s="237"/>
      <c r="C87" s="79" t="s">
        <v>236</v>
      </c>
      <c r="D87" s="84" t="s">
        <v>15</v>
      </c>
      <c r="E87" s="75" t="s">
        <v>592</v>
      </c>
      <c r="F87" s="79" t="s">
        <v>237</v>
      </c>
      <c r="G87" s="86"/>
      <c r="H87" s="86" t="s">
        <v>12</v>
      </c>
      <c r="I87" s="141">
        <v>380.86</v>
      </c>
      <c r="J87" s="9"/>
      <c r="K87" s="143">
        <f t="shared" ref="K87:K150" si="26">SUM(I87*J87)</f>
        <v>0</v>
      </c>
      <c r="L87" s="82">
        <v>0</v>
      </c>
      <c r="M87" s="143">
        <f t="shared" si="2"/>
        <v>0</v>
      </c>
      <c r="N87" s="143">
        <f t="shared" si="1"/>
        <v>0</v>
      </c>
      <c r="O87"/>
      <c r="P87" s="183"/>
      <c r="Q87" s="181"/>
      <c r="R87" s="3"/>
      <c r="S87" s="3"/>
      <c r="T87" s="3"/>
      <c r="U87" s="3"/>
      <c r="V87" s="3"/>
      <c r="W87" s="3"/>
      <c r="X87" s="3"/>
      <c r="Y87" s="3"/>
      <c r="Z87" s="3"/>
      <c r="AA87" s="3"/>
      <c r="AB87" s="3"/>
      <c r="AC87" s="3"/>
      <c r="AD87" s="3"/>
      <c r="AE87" s="3"/>
      <c r="AF87" s="3"/>
      <c r="AG87" s="3"/>
      <c r="AH87" s="3"/>
      <c r="AI87" s="3"/>
      <c r="AJ87" s="3"/>
      <c r="AK87" s="3"/>
      <c r="AL87" s="3"/>
      <c r="AM87" s="3"/>
      <c r="AN87" s="3"/>
      <c r="AO87" s="3"/>
      <c r="AP87" s="3"/>
      <c r="AQ87" s="3"/>
      <c r="AR87" s="3"/>
      <c r="AS87" s="3"/>
      <c r="AT87" s="3"/>
      <c r="AU87" s="3"/>
      <c r="AV87" s="3"/>
      <c r="AW87" s="3"/>
      <c r="AX87" s="3"/>
      <c r="AY87" s="3"/>
      <c r="AZ87" s="3"/>
    </row>
    <row r="88" spans="1:52" s="29" customFormat="1" ht="23.25" customHeight="1" x14ac:dyDescent="0.25">
      <c r="A88" s="3"/>
      <c r="B88" s="237"/>
      <c r="C88" s="79" t="s">
        <v>238</v>
      </c>
      <c r="D88" s="84" t="s">
        <v>15</v>
      </c>
      <c r="E88" s="75" t="s">
        <v>592</v>
      </c>
      <c r="F88" s="79" t="s">
        <v>239</v>
      </c>
      <c r="G88" s="86"/>
      <c r="H88" s="86" t="s">
        <v>12</v>
      </c>
      <c r="I88" s="141">
        <v>1405.6</v>
      </c>
      <c r="J88" s="9"/>
      <c r="K88" s="143">
        <f t="shared" si="26"/>
        <v>0</v>
      </c>
      <c r="L88" s="82">
        <v>0</v>
      </c>
      <c r="M88" s="143">
        <f t="shared" si="2"/>
        <v>0</v>
      </c>
      <c r="N88" s="143">
        <f t="shared" si="1"/>
        <v>0</v>
      </c>
      <c r="O88"/>
      <c r="P88" s="183"/>
      <c r="Q88" s="181"/>
      <c r="R88" s="3"/>
      <c r="S88" s="3"/>
      <c r="T88" s="3"/>
      <c r="U88" s="3"/>
      <c r="V88" s="3"/>
      <c r="W88" s="3"/>
      <c r="X88" s="3"/>
      <c r="Y88" s="3"/>
      <c r="Z88" s="3"/>
      <c r="AA88" s="3"/>
      <c r="AB88" s="3"/>
      <c r="AC88" s="3"/>
      <c r="AD88" s="3"/>
      <c r="AE88" s="3"/>
      <c r="AF88" s="3"/>
      <c r="AG88" s="3"/>
      <c r="AH88" s="3"/>
      <c r="AI88" s="3"/>
      <c r="AJ88" s="3"/>
      <c r="AK88" s="3"/>
      <c r="AL88" s="3"/>
      <c r="AM88" s="3"/>
      <c r="AN88" s="3"/>
      <c r="AO88" s="3"/>
      <c r="AP88" s="3"/>
      <c r="AQ88" s="3"/>
      <c r="AR88" s="3"/>
      <c r="AS88" s="3"/>
      <c r="AT88" s="3"/>
      <c r="AU88" s="3"/>
      <c r="AV88" s="3"/>
      <c r="AW88" s="3"/>
      <c r="AX88" s="3"/>
      <c r="AY88" s="3"/>
      <c r="AZ88" s="3"/>
    </row>
    <row r="89" spans="1:52" s="29" customFormat="1" ht="23.25" customHeight="1" x14ac:dyDescent="0.25">
      <c r="A89" s="3"/>
      <c r="B89" s="237"/>
      <c r="C89" s="79" t="s">
        <v>240</v>
      </c>
      <c r="D89" s="84" t="s">
        <v>15</v>
      </c>
      <c r="E89" s="75" t="s">
        <v>592</v>
      </c>
      <c r="F89" s="79" t="s">
        <v>241</v>
      </c>
      <c r="G89" s="86"/>
      <c r="H89" s="86" t="s">
        <v>12</v>
      </c>
      <c r="I89" s="141">
        <v>1291.3900000000001</v>
      </c>
      <c r="J89" s="9"/>
      <c r="K89" s="143">
        <f t="shared" si="26"/>
        <v>0</v>
      </c>
      <c r="L89" s="82">
        <v>0</v>
      </c>
      <c r="M89" s="143">
        <f t="shared" si="2"/>
        <v>0</v>
      </c>
      <c r="N89" s="143">
        <f t="shared" si="1"/>
        <v>0</v>
      </c>
      <c r="O89"/>
      <c r="P89" s="183"/>
      <c r="Q89" s="181"/>
      <c r="R89" s="3"/>
      <c r="S89" s="3"/>
      <c r="T89" s="3"/>
      <c r="U89" s="3"/>
      <c r="V89" s="3"/>
      <c r="W89" s="3"/>
      <c r="X89" s="3"/>
      <c r="Y89" s="3"/>
      <c r="Z89" s="3"/>
      <c r="AA89" s="3"/>
      <c r="AB89" s="3"/>
      <c r="AC89" s="3"/>
      <c r="AD89" s="3"/>
      <c r="AE89" s="3"/>
      <c r="AF89" s="3"/>
      <c r="AG89" s="3"/>
      <c r="AH89" s="3"/>
      <c r="AI89" s="3"/>
      <c r="AJ89" s="3"/>
      <c r="AK89" s="3"/>
      <c r="AL89" s="3"/>
      <c r="AM89" s="3"/>
      <c r="AN89" s="3"/>
      <c r="AO89" s="3"/>
      <c r="AP89" s="3"/>
      <c r="AQ89" s="3"/>
      <c r="AR89" s="3"/>
      <c r="AS89" s="3"/>
      <c r="AT89" s="3"/>
      <c r="AU89" s="3"/>
      <c r="AV89" s="3"/>
      <c r="AW89" s="3"/>
      <c r="AX89" s="3"/>
      <c r="AY89" s="3"/>
      <c r="AZ89" s="3"/>
    </row>
    <row r="90" spans="1:52" s="29" customFormat="1" ht="23.25" customHeight="1" x14ac:dyDescent="0.25">
      <c r="A90" s="3"/>
      <c r="B90" s="237"/>
      <c r="C90" s="79" t="s">
        <v>242</v>
      </c>
      <c r="D90" s="84" t="s">
        <v>15</v>
      </c>
      <c r="E90" s="75" t="s">
        <v>592</v>
      </c>
      <c r="F90" s="79" t="s">
        <v>243</v>
      </c>
      <c r="G90" s="86"/>
      <c r="H90" s="86" t="s">
        <v>12</v>
      </c>
      <c r="I90" s="141">
        <v>834.96</v>
      </c>
      <c r="J90" s="9"/>
      <c r="K90" s="143">
        <f t="shared" si="26"/>
        <v>0</v>
      </c>
      <c r="L90" s="82">
        <v>0</v>
      </c>
      <c r="M90" s="143">
        <f t="shared" si="2"/>
        <v>0</v>
      </c>
      <c r="N90" s="143">
        <f t="shared" si="1"/>
        <v>0</v>
      </c>
      <c r="O90"/>
      <c r="P90" s="183"/>
      <c r="Q90" s="181"/>
      <c r="R90" s="3"/>
      <c r="S90" s="3"/>
      <c r="T90" s="3"/>
      <c r="U90" s="3"/>
      <c r="V90" s="3"/>
      <c r="W90" s="3"/>
      <c r="X90" s="3"/>
      <c r="Y90" s="3"/>
      <c r="Z90" s="3"/>
      <c r="AA90" s="3"/>
      <c r="AB90" s="3"/>
      <c r="AC90" s="3"/>
      <c r="AD90" s="3"/>
      <c r="AE90" s="3"/>
      <c r="AF90" s="3"/>
      <c r="AG90" s="3"/>
      <c r="AH90" s="3"/>
      <c r="AI90" s="3"/>
      <c r="AJ90" s="3"/>
      <c r="AK90" s="3"/>
      <c r="AL90" s="3"/>
      <c r="AM90" s="3"/>
      <c r="AN90" s="3"/>
      <c r="AO90" s="3"/>
      <c r="AP90" s="3"/>
      <c r="AQ90" s="3"/>
      <c r="AR90" s="3"/>
      <c r="AS90" s="3"/>
      <c r="AT90" s="3"/>
      <c r="AU90" s="3"/>
      <c r="AV90" s="3"/>
      <c r="AW90" s="3"/>
      <c r="AX90" s="3"/>
      <c r="AY90" s="3"/>
      <c r="AZ90" s="3"/>
    </row>
    <row r="91" spans="1:52" s="29" customFormat="1" ht="23.25" customHeight="1" x14ac:dyDescent="0.25">
      <c r="A91" s="3"/>
      <c r="B91" s="237"/>
      <c r="C91" s="79" t="s">
        <v>244</v>
      </c>
      <c r="D91" s="84" t="s">
        <v>15</v>
      </c>
      <c r="E91" s="75" t="s">
        <v>592</v>
      </c>
      <c r="F91" s="79" t="s">
        <v>245</v>
      </c>
      <c r="G91" s="86"/>
      <c r="H91" s="86" t="s">
        <v>12</v>
      </c>
      <c r="I91" s="141">
        <v>2449.7600000000002</v>
      </c>
      <c r="J91" s="9"/>
      <c r="K91" s="143">
        <f t="shared" si="26"/>
        <v>0</v>
      </c>
      <c r="L91" s="82">
        <v>0</v>
      </c>
      <c r="M91" s="143">
        <f t="shared" si="2"/>
        <v>0</v>
      </c>
      <c r="N91" s="143">
        <f t="shared" si="1"/>
        <v>0</v>
      </c>
      <c r="O91"/>
      <c r="P91" s="183"/>
      <c r="Q91" s="181"/>
      <c r="R91" s="3"/>
      <c r="S91" s="3"/>
      <c r="T91" s="3"/>
      <c r="U91" s="3"/>
      <c r="V91" s="3"/>
      <c r="W91" s="3"/>
      <c r="X91" s="3"/>
      <c r="Y91" s="3"/>
      <c r="Z91" s="3"/>
      <c r="AA91" s="3"/>
      <c r="AB91" s="3"/>
      <c r="AC91" s="3"/>
      <c r="AD91" s="3"/>
      <c r="AE91" s="3"/>
      <c r="AF91" s="3"/>
      <c r="AG91" s="3"/>
      <c r="AH91" s="3"/>
      <c r="AI91" s="3"/>
      <c r="AJ91" s="3"/>
      <c r="AK91" s="3"/>
      <c r="AL91" s="3"/>
      <c r="AM91" s="3"/>
      <c r="AN91" s="3"/>
      <c r="AO91" s="3"/>
      <c r="AP91" s="3"/>
      <c r="AQ91" s="3"/>
      <c r="AR91" s="3"/>
      <c r="AS91" s="3"/>
      <c r="AT91" s="3"/>
      <c r="AU91" s="3"/>
      <c r="AV91" s="3"/>
      <c r="AW91" s="3"/>
      <c r="AX91" s="3"/>
      <c r="AY91" s="3"/>
      <c r="AZ91" s="3"/>
    </row>
    <row r="92" spans="1:52" s="29" customFormat="1" ht="23.25" customHeight="1" x14ac:dyDescent="0.25">
      <c r="A92" s="3"/>
      <c r="B92" s="237"/>
      <c r="C92" s="79" t="s">
        <v>246</v>
      </c>
      <c r="D92" s="84" t="s">
        <v>15</v>
      </c>
      <c r="E92" s="75" t="s">
        <v>592</v>
      </c>
      <c r="F92" s="79" t="s">
        <v>247</v>
      </c>
      <c r="G92" s="86"/>
      <c r="H92" s="86" t="s">
        <v>12</v>
      </c>
      <c r="I92" s="141">
        <v>2670.05</v>
      </c>
      <c r="J92" s="9"/>
      <c r="K92" s="143">
        <f t="shared" si="26"/>
        <v>0</v>
      </c>
      <c r="L92" s="82">
        <v>0</v>
      </c>
      <c r="M92" s="143">
        <f t="shared" si="2"/>
        <v>0</v>
      </c>
      <c r="N92" s="143">
        <f t="shared" si="1"/>
        <v>0</v>
      </c>
      <c r="O92"/>
      <c r="P92" s="183"/>
      <c r="Q92" s="181"/>
      <c r="R92" s="3"/>
      <c r="S92" s="3"/>
      <c r="T92" s="3"/>
      <c r="U92" s="3"/>
      <c r="V92" s="3"/>
      <c r="W92" s="3"/>
      <c r="X92" s="3"/>
      <c r="Y92" s="3"/>
      <c r="Z92" s="3"/>
      <c r="AA92" s="3"/>
      <c r="AB92" s="3"/>
      <c r="AC92" s="3"/>
      <c r="AD92" s="3"/>
      <c r="AE92" s="3"/>
      <c r="AF92" s="3"/>
      <c r="AG92" s="3"/>
      <c r="AH92" s="3"/>
      <c r="AI92" s="3"/>
      <c r="AJ92" s="3"/>
      <c r="AK92" s="3"/>
      <c r="AL92" s="3"/>
      <c r="AM92" s="3"/>
      <c r="AN92" s="3"/>
      <c r="AO92" s="3"/>
      <c r="AP92" s="3"/>
      <c r="AQ92" s="3"/>
      <c r="AR92" s="3"/>
      <c r="AS92" s="3"/>
      <c r="AT92" s="3"/>
      <c r="AU92" s="3"/>
      <c r="AV92" s="3"/>
      <c r="AW92" s="3"/>
      <c r="AX92" s="3"/>
      <c r="AY92" s="3"/>
      <c r="AZ92" s="3"/>
    </row>
    <row r="93" spans="1:52" s="29" customFormat="1" ht="23.25" customHeight="1" x14ac:dyDescent="0.25">
      <c r="A93" s="3"/>
      <c r="B93" s="237"/>
      <c r="C93" s="83" t="s">
        <v>248</v>
      </c>
      <c r="D93" s="84" t="s">
        <v>15</v>
      </c>
      <c r="E93" s="75" t="s">
        <v>592</v>
      </c>
      <c r="F93" s="79" t="s">
        <v>249</v>
      </c>
      <c r="G93" s="86"/>
      <c r="H93" s="86" t="s">
        <v>12</v>
      </c>
      <c r="I93" s="141">
        <v>1223.98</v>
      </c>
      <c r="J93" s="9"/>
      <c r="K93" s="143">
        <f t="shared" si="26"/>
        <v>0</v>
      </c>
      <c r="L93" s="82">
        <v>0</v>
      </c>
      <c r="M93" s="143">
        <f t="shared" si="2"/>
        <v>0</v>
      </c>
      <c r="N93" s="143">
        <f t="shared" si="1"/>
        <v>0</v>
      </c>
      <c r="O93"/>
      <c r="P93" s="183"/>
      <c r="Q93" s="181"/>
      <c r="R93" s="3"/>
      <c r="S93" s="3"/>
      <c r="T93" s="3"/>
      <c r="U93" s="3"/>
      <c r="V93" s="3"/>
      <c r="W93" s="3"/>
      <c r="X93" s="3"/>
      <c r="Y93" s="3"/>
      <c r="Z93" s="3"/>
      <c r="AA93" s="3"/>
      <c r="AB93" s="3"/>
      <c r="AC93" s="3"/>
      <c r="AD93" s="3"/>
      <c r="AE93" s="3"/>
      <c r="AF93" s="3"/>
      <c r="AG93" s="3"/>
      <c r="AH93" s="3"/>
      <c r="AI93" s="3"/>
      <c r="AJ93" s="3"/>
      <c r="AK93" s="3"/>
      <c r="AL93" s="3"/>
      <c r="AM93" s="3"/>
      <c r="AN93" s="3"/>
      <c r="AO93" s="3"/>
      <c r="AP93" s="3"/>
      <c r="AQ93" s="3"/>
      <c r="AR93" s="3"/>
      <c r="AS93" s="3"/>
      <c r="AT93" s="3"/>
      <c r="AU93" s="3"/>
      <c r="AV93" s="3"/>
      <c r="AW93" s="3"/>
      <c r="AX93" s="3"/>
      <c r="AY93" s="3"/>
      <c r="AZ93" s="3"/>
    </row>
    <row r="94" spans="1:52" s="29" customFormat="1" ht="23.25" customHeight="1" x14ac:dyDescent="0.25">
      <c r="A94" s="3"/>
      <c r="B94" s="237"/>
      <c r="C94" s="83" t="s">
        <v>250</v>
      </c>
      <c r="D94" s="84" t="s">
        <v>15</v>
      </c>
      <c r="E94" s="75" t="s">
        <v>592</v>
      </c>
      <c r="F94" s="79" t="s">
        <v>251</v>
      </c>
      <c r="G94" s="86"/>
      <c r="H94" s="86" t="s">
        <v>12</v>
      </c>
      <c r="I94" s="141">
        <v>2901.79</v>
      </c>
      <c r="J94" s="9"/>
      <c r="K94" s="143">
        <f t="shared" si="26"/>
        <v>0</v>
      </c>
      <c r="L94" s="82">
        <v>0</v>
      </c>
      <c r="M94" s="143">
        <f t="shared" si="2"/>
        <v>0</v>
      </c>
      <c r="N94" s="143">
        <f t="shared" si="1"/>
        <v>0</v>
      </c>
      <c r="O94"/>
      <c r="P94" s="183"/>
      <c r="Q94" s="181"/>
      <c r="R94" s="3"/>
      <c r="S94" s="3"/>
      <c r="T94" s="3"/>
      <c r="U94" s="3"/>
      <c r="V94" s="3"/>
      <c r="W94" s="3"/>
      <c r="X94" s="3"/>
      <c r="Y94" s="3"/>
      <c r="Z94" s="3"/>
      <c r="AA94" s="3"/>
      <c r="AB94" s="3"/>
      <c r="AC94" s="3"/>
      <c r="AD94" s="3"/>
      <c r="AE94" s="3"/>
      <c r="AF94" s="3"/>
      <c r="AG94" s="3"/>
      <c r="AH94" s="3"/>
      <c r="AI94" s="3"/>
      <c r="AJ94" s="3"/>
      <c r="AK94" s="3"/>
      <c r="AL94" s="3"/>
      <c r="AM94" s="3"/>
      <c r="AN94" s="3"/>
      <c r="AO94" s="3"/>
      <c r="AP94" s="3"/>
      <c r="AQ94" s="3"/>
      <c r="AR94" s="3"/>
      <c r="AS94" s="3"/>
      <c r="AT94" s="3"/>
      <c r="AU94" s="3"/>
      <c r="AV94" s="3"/>
      <c r="AW94" s="3"/>
      <c r="AX94" s="3"/>
      <c r="AY94" s="3"/>
      <c r="AZ94" s="3"/>
    </row>
    <row r="95" spans="1:52" s="29" customFormat="1" ht="23.25" customHeight="1" x14ac:dyDescent="0.25">
      <c r="A95" s="3"/>
      <c r="B95" s="238"/>
      <c r="C95" s="83" t="s">
        <v>252</v>
      </c>
      <c r="D95" s="84" t="s">
        <v>15</v>
      </c>
      <c r="E95" s="75" t="s">
        <v>592</v>
      </c>
      <c r="F95" s="79" t="s">
        <v>253</v>
      </c>
      <c r="G95" s="86"/>
      <c r="H95" s="86" t="s">
        <v>12</v>
      </c>
      <c r="I95" s="141">
        <v>3693.48</v>
      </c>
      <c r="J95" s="9"/>
      <c r="K95" s="143">
        <f t="shared" si="26"/>
        <v>0</v>
      </c>
      <c r="L95" s="82">
        <v>0</v>
      </c>
      <c r="M95" s="143">
        <f t="shared" si="2"/>
        <v>0</v>
      </c>
      <c r="N95" s="143">
        <f t="shared" si="1"/>
        <v>0</v>
      </c>
      <c r="O95"/>
      <c r="P95" s="183"/>
      <c r="Q95" s="181"/>
      <c r="R95" s="3"/>
      <c r="S95" s="3"/>
      <c r="T95" s="3"/>
      <c r="U95" s="3"/>
      <c r="V95" s="3"/>
      <c r="W95" s="3"/>
      <c r="X95" s="3"/>
      <c r="Y95" s="3"/>
      <c r="Z95" s="3"/>
      <c r="AA95" s="3"/>
      <c r="AB95" s="3"/>
      <c r="AC95" s="3"/>
      <c r="AD95" s="3"/>
      <c r="AE95" s="3"/>
      <c r="AF95" s="3"/>
      <c r="AG95" s="3"/>
      <c r="AH95" s="3"/>
      <c r="AI95" s="3"/>
      <c r="AJ95" s="3"/>
      <c r="AK95" s="3"/>
      <c r="AL95" s="3"/>
      <c r="AM95" s="3"/>
      <c r="AN95" s="3"/>
      <c r="AO95" s="3"/>
      <c r="AP95" s="3"/>
      <c r="AQ95" s="3"/>
      <c r="AR95" s="3"/>
      <c r="AS95" s="3"/>
      <c r="AT95" s="3"/>
      <c r="AU95" s="3"/>
      <c r="AV95" s="3"/>
      <c r="AW95" s="3"/>
      <c r="AX95" s="3"/>
      <c r="AY95" s="3"/>
      <c r="AZ95" s="3"/>
    </row>
    <row r="96" spans="1:52" s="29" customFormat="1" ht="23.25" customHeight="1" x14ac:dyDescent="0.25">
      <c r="A96" s="3" t="s">
        <v>254</v>
      </c>
      <c r="B96" s="241" t="s">
        <v>255</v>
      </c>
      <c r="C96" s="79" t="s">
        <v>401</v>
      </c>
      <c r="D96" s="8" t="s">
        <v>15</v>
      </c>
      <c r="E96" s="75" t="s">
        <v>593</v>
      </c>
      <c r="F96" s="80" t="s">
        <v>256</v>
      </c>
      <c r="G96" s="81"/>
      <c r="H96" s="81" t="s">
        <v>12</v>
      </c>
      <c r="I96" s="141">
        <v>4070.57</v>
      </c>
      <c r="J96" s="9"/>
      <c r="K96" s="143">
        <f t="shared" si="26"/>
        <v>0</v>
      </c>
      <c r="L96" s="82">
        <v>0</v>
      </c>
      <c r="M96" s="143">
        <f t="shared" si="2"/>
        <v>0</v>
      </c>
      <c r="N96" s="143">
        <f t="shared" si="1"/>
        <v>0</v>
      </c>
      <c r="O96"/>
      <c r="P96" s="183"/>
      <c r="Q96" s="181"/>
      <c r="R96" s="3"/>
      <c r="S96" s="3"/>
      <c r="T96" s="3"/>
      <c r="U96" s="3"/>
      <c r="V96" s="3"/>
      <c r="W96" s="3"/>
      <c r="X96" s="3"/>
      <c r="Y96" s="3"/>
      <c r="Z96" s="3"/>
      <c r="AA96" s="3"/>
      <c r="AB96" s="3"/>
      <c r="AC96" s="3"/>
      <c r="AD96" s="3"/>
      <c r="AE96" s="3"/>
      <c r="AF96" s="3"/>
      <c r="AG96" s="3"/>
      <c r="AH96" s="3"/>
      <c r="AI96" s="3"/>
      <c r="AJ96" s="3"/>
      <c r="AK96" s="3"/>
      <c r="AL96" s="3"/>
      <c r="AM96" s="3"/>
      <c r="AN96" s="3"/>
      <c r="AO96" s="3"/>
      <c r="AP96" s="3"/>
      <c r="AQ96" s="3"/>
      <c r="AR96" s="3"/>
      <c r="AS96" s="3"/>
      <c r="AT96" s="3"/>
      <c r="AU96" s="3"/>
      <c r="AV96" s="3"/>
      <c r="AW96" s="3"/>
      <c r="AX96" s="3"/>
      <c r="AY96" s="3"/>
      <c r="AZ96" s="3"/>
    </row>
    <row r="97" spans="1:52" s="29" customFormat="1" ht="23.25" customHeight="1" x14ac:dyDescent="0.25">
      <c r="A97" s="3" t="s">
        <v>257</v>
      </c>
      <c r="B97" s="241"/>
      <c r="C97" s="79" t="s">
        <v>404</v>
      </c>
      <c r="D97" s="8" t="s">
        <v>15</v>
      </c>
      <c r="E97" s="75" t="s">
        <v>593</v>
      </c>
      <c r="F97" s="80" t="s">
        <v>258</v>
      </c>
      <c r="G97" s="81"/>
      <c r="H97" s="81" t="s">
        <v>12</v>
      </c>
      <c r="I97" s="141">
        <v>4620.87</v>
      </c>
      <c r="J97" s="9"/>
      <c r="K97" s="143">
        <f t="shared" si="26"/>
        <v>0</v>
      </c>
      <c r="L97" s="82">
        <v>0</v>
      </c>
      <c r="M97" s="143">
        <f t="shared" si="2"/>
        <v>0</v>
      </c>
      <c r="N97" s="143">
        <f t="shared" si="1"/>
        <v>0</v>
      </c>
      <c r="O97"/>
      <c r="P97" s="183"/>
      <c r="Q97" s="181"/>
      <c r="R97" s="3"/>
      <c r="S97" s="3"/>
      <c r="T97" s="3"/>
      <c r="U97" s="3"/>
      <c r="V97" s="3"/>
      <c r="W97" s="3"/>
      <c r="X97" s="3"/>
      <c r="Y97" s="3"/>
      <c r="Z97" s="3"/>
      <c r="AA97" s="3"/>
      <c r="AB97" s="3"/>
      <c r="AC97" s="3"/>
      <c r="AD97" s="3"/>
      <c r="AE97" s="3"/>
      <c r="AF97" s="3"/>
      <c r="AG97" s="3"/>
      <c r="AH97" s="3"/>
      <c r="AI97" s="3"/>
      <c r="AJ97" s="3"/>
      <c r="AK97" s="3"/>
      <c r="AL97" s="3"/>
      <c r="AM97" s="3"/>
      <c r="AN97" s="3"/>
      <c r="AO97" s="3"/>
      <c r="AP97" s="3"/>
      <c r="AQ97" s="3"/>
      <c r="AR97" s="3"/>
      <c r="AS97" s="3"/>
      <c r="AT97" s="3"/>
      <c r="AU97" s="3"/>
      <c r="AV97" s="3"/>
      <c r="AW97" s="3"/>
      <c r="AX97" s="3"/>
      <c r="AY97" s="3"/>
      <c r="AZ97" s="3"/>
    </row>
    <row r="98" spans="1:52" s="29" customFormat="1" ht="23.25" customHeight="1" x14ac:dyDescent="0.25">
      <c r="A98" s="3" t="s">
        <v>259</v>
      </c>
      <c r="B98" s="241"/>
      <c r="C98" s="79" t="s">
        <v>402</v>
      </c>
      <c r="D98" s="8" t="s">
        <v>15</v>
      </c>
      <c r="E98" s="75" t="s">
        <v>593</v>
      </c>
      <c r="F98" s="80" t="s">
        <v>260</v>
      </c>
      <c r="G98" s="81"/>
      <c r="H98" s="81" t="s">
        <v>12</v>
      </c>
      <c r="I98" s="141">
        <v>4814.62</v>
      </c>
      <c r="J98" s="9"/>
      <c r="K98" s="143">
        <f t="shared" si="26"/>
        <v>0</v>
      </c>
      <c r="L98" s="82">
        <v>0</v>
      </c>
      <c r="M98" s="143">
        <f t="shared" ref="M98:M153" si="27">SUM(K98*L98)</f>
        <v>0</v>
      </c>
      <c r="N98" s="143">
        <f t="shared" si="1"/>
        <v>0</v>
      </c>
      <c r="O98"/>
      <c r="P98" s="183"/>
      <c r="Q98" s="181"/>
      <c r="R98" s="3"/>
      <c r="S98" s="3"/>
      <c r="T98" s="3"/>
      <c r="U98" s="3"/>
      <c r="V98" s="3"/>
      <c r="W98" s="3"/>
      <c r="X98" s="3"/>
      <c r="Y98" s="3"/>
      <c r="Z98" s="3"/>
      <c r="AA98" s="3"/>
      <c r="AB98" s="3"/>
      <c r="AC98" s="3"/>
      <c r="AD98" s="3"/>
      <c r="AE98" s="3"/>
      <c r="AF98" s="3"/>
      <c r="AG98" s="3"/>
      <c r="AH98" s="3"/>
      <c r="AI98" s="3"/>
      <c r="AJ98" s="3"/>
      <c r="AK98" s="3"/>
      <c r="AL98" s="3"/>
      <c r="AM98" s="3"/>
      <c r="AN98" s="3"/>
      <c r="AO98" s="3"/>
      <c r="AP98" s="3"/>
      <c r="AQ98" s="3"/>
      <c r="AR98" s="3"/>
      <c r="AS98" s="3"/>
      <c r="AT98" s="3"/>
      <c r="AU98" s="3"/>
      <c r="AV98" s="3"/>
      <c r="AW98" s="3"/>
      <c r="AX98" s="3"/>
      <c r="AY98" s="3"/>
      <c r="AZ98" s="3"/>
    </row>
    <row r="99" spans="1:52" s="29" customFormat="1" ht="23.25" customHeight="1" x14ac:dyDescent="0.25">
      <c r="A99" s="3" t="s">
        <v>261</v>
      </c>
      <c r="B99" s="241"/>
      <c r="C99" s="79" t="s">
        <v>403</v>
      </c>
      <c r="D99" s="8" t="s">
        <v>15</v>
      </c>
      <c r="E99" s="75" t="s">
        <v>593</v>
      </c>
      <c r="F99" s="80" t="s">
        <v>262</v>
      </c>
      <c r="G99" s="81"/>
      <c r="H99" s="81" t="s">
        <v>12</v>
      </c>
      <c r="I99" s="141">
        <v>5113.99</v>
      </c>
      <c r="J99" s="9"/>
      <c r="K99" s="143">
        <f t="shared" si="26"/>
        <v>0</v>
      </c>
      <c r="L99" s="82">
        <v>0</v>
      </c>
      <c r="M99" s="143">
        <f t="shared" si="27"/>
        <v>0</v>
      </c>
      <c r="N99" s="143">
        <f t="shared" si="1"/>
        <v>0</v>
      </c>
      <c r="O99"/>
      <c r="P99" s="183"/>
      <c r="Q99" s="181"/>
      <c r="R99" s="3"/>
      <c r="S99" s="3"/>
      <c r="T99" s="3"/>
      <c r="U99" s="3"/>
      <c r="V99" s="3"/>
      <c r="W99" s="3"/>
      <c r="X99" s="3"/>
      <c r="Y99" s="3"/>
      <c r="Z99" s="3"/>
      <c r="AA99" s="3"/>
      <c r="AB99" s="3"/>
      <c r="AC99" s="3"/>
      <c r="AD99" s="3"/>
      <c r="AE99" s="3"/>
      <c r="AF99" s="3"/>
      <c r="AG99" s="3"/>
      <c r="AH99" s="3"/>
      <c r="AI99" s="3"/>
      <c r="AJ99" s="3"/>
      <c r="AK99" s="3"/>
      <c r="AL99" s="3"/>
      <c r="AM99" s="3"/>
      <c r="AN99" s="3"/>
      <c r="AO99" s="3"/>
      <c r="AP99" s="3"/>
      <c r="AQ99" s="3"/>
      <c r="AR99" s="3"/>
      <c r="AS99" s="3"/>
      <c r="AT99" s="3"/>
      <c r="AU99" s="3"/>
      <c r="AV99" s="3"/>
      <c r="AW99" s="3"/>
      <c r="AX99" s="3"/>
      <c r="AY99" s="3"/>
      <c r="AZ99" s="3"/>
    </row>
    <row r="100" spans="1:52" s="29" customFormat="1" ht="23.25" customHeight="1" x14ac:dyDescent="0.25">
      <c r="A100" s="3"/>
      <c r="B100" s="236" t="s">
        <v>263</v>
      </c>
      <c r="C100" s="79" t="s">
        <v>264</v>
      </c>
      <c r="D100" s="8" t="s">
        <v>15</v>
      </c>
      <c r="E100" s="75" t="s">
        <v>594</v>
      </c>
      <c r="F100" s="80" t="s">
        <v>159</v>
      </c>
      <c r="G100" s="81"/>
      <c r="H100" s="81" t="s">
        <v>12</v>
      </c>
      <c r="I100" s="141">
        <v>2355</v>
      </c>
      <c r="J100" s="9"/>
      <c r="K100" s="143">
        <f t="shared" si="26"/>
        <v>0</v>
      </c>
      <c r="L100" s="78">
        <v>0.2</v>
      </c>
      <c r="M100" s="143">
        <f t="shared" si="27"/>
        <v>0</v>
      </c>
      <c r="N100" s="143">
        <f t="shared" si="1"/>
        <v>0</v>
      </c>
      <c r="O100"/>
      <c r="P100" s="183"/>
      <c r="Q100" s="181"/>
      <c r="R100" s="3"/>
      <c r="S100" s="3"/>
      <c r="T100" s="3"/>
      <c r="U100" s="3"/>
      <c r="V100" s="3"/>
      <c r="W100" s="3"/>
      <c r="X100" s="3"/>
      <c r="Y100" s="3"/>
      <c r="Z100" s="3"/>
      <c r="AA100" s="3"/>
      <c r="AB100" s="3"/>
      <c r="AC100" s="3"/>
      <c r="AD100" s="3"/>
      <c r="AE100" s="3"/>
      <c r="AF100" s="3"/>
      <c r="AG100" s="3"/>
      <c r="AH100" s="3"/>
      <c r="AI100" s="3"/>
      <c r="AJ100" s="3"/>
      <c r="AK100" s="3"/>
      <c r="AL100" s="3"/>
      <c r="AM100" s="3"/>
      <c r="AN100" s="3"/>
      <c r="AO100" s="3"/>
      <c r="AP100" s="3"/>
      <c r="AQ100" s="3"/>
      <c r="AR100" s="3"/>
      <c r="AS100" s="3"/>
      <c r="AT100" s="3"/>
      <c r="AU100" s="3"/>
      <c r="AV100" s="3"/>
      <c r="AW100" s="3"/>
      <c r="AX100" s="3"/>
      <c r="AY100" s="3"/>
      <c r="AZ100" s="3"/>
    </row>
    <row r="101" spans="1:52" s="29" customFormat="1" ht="23.25" customHeight="1" x14ac:dyDescent="0.25">
      <c r="A101" s="3"/>
      <c r="B101" s="237"/>
      <c r="C101" s="79" t="s">
        <v>265</v>
      </c>
      <c r="D101" s="8" t="s">
        <v>15</v>
      </c>
      <c r="E101" s="75" t="s">
        <v>456</v>
      </c>
      <c r="F101" s="80" t="s">
        <v>266</v>
      </c>
      <c r="G101" s="81"/>
      <c r="H101" s="81" t="s">
        <v>12</v>
      </c>
      <c r="I101" s="141">
        <v>123.76</v>
      </c>
      <c r="J101" s="9"/>
      <c r="K101" s="143">
        <f t="shared" si="26"/>
        <v>0</v>
      </c>
      <c r="L101" s="78">
        <v>0.2</v>
      </c>
      <c r="M101" s="143">
        <f t="shared" si="27"/>
        <v>0</v>
      </c>
      <c r="N101" s="143">
        <f t="shared" si="1"/>
        <v>0</v>
      </c>
      <c r="O101" s="187"/>
      <c r="P101" s="183"/>
      <c r="Q101" s="181"/>
      <c r="R101" s="3"/>
      <c r="S101" s="3"/>
      <c r="T101" s="3"/>
      <c r="U101" s="3"/>
      <c r="V101" s="3"/>
      <c r="W101" s="3"/>
      <c r="X101" s="3"/>
      <c r="Y101" s="3"/>
      <c r="Z101" s="3"/>
      <c r="AA101" s="3"/>
      <c r="AB101" s="3"/>
      <c r="AC101" s="3"/>
      <c r="AD101" s="3"/>
      <c r="AE101" s="3"/>
      <c r="AF101" s="3"/>
      <c r="AG101" s="3"/>
      <c r="AH101" s="3"/>
      <c r="AI101" s="3"/>
      <c r="AJ101" s="3"/>
      <c r="AK101" s="3"/>
      <c r="AL101" s="3"/>
      <c r="AM101" s="3"/>
      <c r="AN101" s="3"/>
      <c r="AO101" s="3"/>
      <c r="AP101" s="3"/>
      <c r="AQ101" s="3"/>
      <c r="AR101" s="3"/>
      <c r="AS101" s="3"/>
      <c r="AT101" s="3"/>
      <c r="AU101" s="3"/>
      <c r="AV101" s="3"/>
      <c r="AW101" s="3"/>
      <c r="AX101" s="3"/>
      <c r="AY101" s="3"/>
      <c r="AZ101" s="3"/>
    </row>
    <row r="102" spans="1:52" s="29" customFormat="1" ht="22.5" customHeight="1" x14ac:dyDescent="0.25">
      <c r="A102" s="3"/>
      <c r="B102" s="238"/>
      <c r="C102" s="79" t="s">
        <v>267</v>
      </c>
      <c r="D102" s="8" t="s">
        <v>15</v>
      </c>
      <c r="E102" s="75" t="s">
        <v>456</v>
      </c>
      <c r="F102" s="80" t="s">
        <v>268</v>
      </c>
      <c r="G102" s="81"/>
      <c r="H102" s="81" t="s">
        <v>12</v>
      </c>
      <c r="I102" s="141">
        <v>332.71</v>
      </c>
      <c r="J102" s="9"/>
      <c r="K102" s="143">
        <f t="shared" si="26"/>
        <v>0</v>
      </c>
      <c r="L102" s="78">
        <v>0.2</v>
      </c>
      <c r="M102" s="143">
        <f t="shared" si="27"/>
        <v>0</v>
      </c>
      <c r="N102" s="143">
        <f t="shared" si="1"/>
        <v>0</v>
      </c>
      <c r="O102" s="187"/>
      <c r="P102" s="183"/>
      <c r="Q102" s="181"/>
      <c r="R102" s="3"/>
      <c r="S102" s="3"/>
      <c r="T102" s="3"/>
      <c r="U102" s="3"/>
      <c r="V102" s="3"/>
      <c r="W102" s="3"/>
      <c r="X102" s="3"/>
      <c r="Y102" s="3"/>
      <c r="Z102" s="3"/>
      <c r="AA102" s="3"/>
      <c r="AB102" s="3"/>
      <c r="AC102" s="3"/>
      <c r="AD102" s="3"/>
      <c r="AE102" s="3"/>
      <c r="AF102" s="3"/>
      <c r="AG102" s="3"/>
      <c r="AH102" s="3"/>
      <c r="AI102" s="3"/>
      <c r="AJ102" s="3"/>
      <c r="AK102" s="3"/>
      <c r="AL102" s="3"/>
      <c r="AM102" s="3"/>
      <c r="AN102" s="3"/>
      <c r="AO102" s="3"/>
      <c r="AP102" s="3"/>
      <c r="AQ102" s="3"/>
      <c r="AR102" s="3"/>
      <c r="AS102" s="3"/>
      <c r="AT102" s="3"/>
      <c r="AU102" s="3"/>
      <c r="AV102" s="3"/>
      <c r="AW102" s="3"/>
      <c r="AX102" s="3"/>
      <c r="AY102" s="3"/>
      <c r="AZ102" s="3"/>
    </row>
    <row r="103" spans="1:52" s="29" customFormat="1" ht="28.5" customHeight="1" x14ac:dyDescent="0.25">
      <c r="A103" s="3"/>
      <c r="B103" s="88" t="s">
        <v>269</v>
      </c>
      <c r="C103" s="83" t="s">
        <v>270</v>
      </c>
      <c r="D103" s="8" t="s">
        <v>15</v>
      </c>
      <c r="E103" s="75" t="s">
        <v>456</v>
      </c>
      <c r="F103" s="79" t="s">
        <v>271</v>
      </c>
      <c r="G103" s="81"/>
      <c r="H103" s="81" t="s">
        <v>20</v>
      </c>
      <c r="I103" s="141">
        <v>68.09</v>
      </c>
      <c r="J103" s="9"/>
      <c r="K103" s="143">
        <f t="shared" si="26"/>
        <v>0</v>
      </c>
      <c r="L103" s="82">
        <v>0</v>
      </c>
      <c r="M103" s="143">
        <f t="shared" si="27"/>
        <v>0</v>
      </c>
      <c r="N103" s="143">
        <f t="shared" si="1"/>
        <v>0</v>
      </c>
      <c r="O103"/>
      <c r="P103" s="183"/>
      <c r="Q103" s="181"/>
      <c r="R103" s="3"/>
      <c r="S103" s="3"/>
      <c r="T103" s="3"/>
      <c r="U103" s="3"/>
      <c r="V103" s="3"/>
      <c r="W103" s="3"/>
      <c r="X103" s="3"/>
      <c r="Y103" s="3"/>
      <c r="Z103" s="3"/>
      <c r="AA103" s="3"/>
      <c r="AB103" s="3"/>
      <c r="AC103" s="3"/>
      <c r="AD103" s="3"/>
      <c r="AE103" s="3"/>
      <c r="AF103" s="3"/>
      <c r="AG103" s="3"/>
      <c r="AH103" s="3"/>
      <c r="AI103" s="3"/>
      <c r="AJ103" s="3"/>
      <c r="AK103" s="3"/>
      <c r="AL103" s="3"/>
      <c r="AM103" s="3"/>
      <c r="AN103" s="3"/>
      <c r="AO103" s="3"/>
      <c r="AP103" s="3"/>
      <c r="AQ103" s="3"/>
      <c r="AR103" s="3"/>
      <c r="AS103" s="3"/>
      <c r="AT103" s="3"/>
      <c r="AU103" s="3"/>
      <c r="AV103" s="3"/>
      <c r="AW103" s="3"/>
      <c r="AX103" s="3"/>
      <c r="AY103" s="3"/>
      <c r="AZ103" s="3"/>
    </row>
    <row r="104" spans="1:52" s="29" customFormat="1" ht="23.25" customHeight="1" x14ac:dyDescent="0.25">
      <c r="A104" s="3" t="s">
        <v>272</v>
      </c>
      <c r="B104" s="236" t="s">
        <v>273</v>
      </c>
      <c r="C104" s="79" t="s">
        <v>274</v>
      </c>
      <c r="D104" s="8" t="s">
        <v>15</v>
      </c>
      <c r="E104" s="75" t="s">
        <v>456</v>
      </c>
      <c r="F104" s="80" t="s">
        <v>147</v>
      </c>
      <c r="G104" s="81"/>
      <c r="H104" s="81" t="s">
        <v>20</v>
      </c>
      <c r="I104" s="141">
        <v>123.76</v>
      </c>
      <c r="J104" s="9"/>
      <c r="K104" s="143">
        <f t="shared" si="26"/>
        <v>0</v>
      </c>
      <c r="L104" s="82">
        <v>0</v>
      </c>
      <c r="M104" s="143">
        <f t="shared" si="27"/>
        <v>0</v>
      </c>
      <c r="N104" s="143">
        <f t="shared" si="1"/>
        <v>0</v>
      </c>
      <c r="O104"/>
      <c r="P104" s="183"/>
      <c r="Q104" s="181"/>
      <c r="R104" s="3"/>
      <c r="S104" s="3"/>
      <c r="T104" s="3"/>
      <c r="U104" s="3"/>
      <c r="V104" s="3"/>
      <c r="W104" s="3"/>
      <c r="X104" s="3"/>
      <c r="Y104" s="3"/>
      <c r="Z104" s="3"/>
      <c r="AA104" s="3"/>
      <c r="AB104" s="3"/>
      <c r="AC104" s="3"/>
      <c r="AD104" s="3"/>
      <c r="AE104" s="3"/>
      <c r="AF104" s="3"/>
      <c r="AG104" s="3"/>
      <c r="AH104" s="3"/>
      <c r="AI104" s="3"/>
      <c r="AJ104" s="3"/>
      <c r="AK104" s="3"/>
      <c r="AL104" s="3"/>
      <c r="AM104" s="3"/>
      <c r="AN104" s="3"/>
      <c r="AO104" s="3"/>
      <c r="AP104" s="3"/>
      <c r="AQ104" s="3"/>
      <c r="AR104" s="3"/>
      <c r="AS104" s="3"/>
      <c r="AT104" s="3"/>
      <c r="AU104" s="3"/>
      <c r="AV104" s="3"/>
      <c r="AW104" s="3"/>
      <c r="AX104" s="3"/>
      <c r="AY104" s="3"/>
      <c r="AZ104" s="3"/>
    </row>
    <row r="105" spans="1:52" s="29" customFormat="1" ht="23.25" customHeight="1" x14ac:dyDescent="0.25">
      <c r="A105" s="3" t="s">
        <v>275</v>
      </c>
      <c r="B105" s="237"/>
      <c r="C105" s="79" t="s">
        <v>276</v>
      </c>
      <c r="D105" s="8" t="s">
        <v>15</v>
      </c>
      <c r="E105" s="75" t="s">
        <v>456</v>
      </c>
      <c r="F105" s="80" t="s">
        <v>148</v>
      </c>
      <c r="G105" s="81"/>
      <c r="H105" s="81" t="s">
        <v>20</v>
      </c>
      <c r="I105" s="141">
        <v>196.58</v>
      </c>
      <c r="J105" s="9"/>
      <c r="K105" s="143">
        <f t="shared" si="26"/>
        <v>0</v>
      </c>
      <c r="L105" s="82">
        <v>0</v>
      </c>
      <c r="M105" s="143">
        <f t="shared" si="27"/>
        <v>0</v>
      </c>
      <c r="N105" s="143">
        <f t="shared" si="1"/>
        <v>0</v>
      </c>
      <c r="O105"/>
      <c r="P105" s="183"/>
      <c r="Q105" s="181"/>
      <c r="R105" s="3"/>
      <c r="S105" s="3"/>
      <c r="T105" s="3"/>
      <c r="U105" s="3"/>
      <c r="V105" s="3"/>
      <c r="W105" s="3"/>
      <c r="X105" s="3"/>
      <c r="Y105" s="3"/>
      <c r="Z105" s="3"/>
      <c r="AA105" s="3"/>
      <c r="AB105" s="3"/>
      <c r="AC105" s="3"/>
      <c r="AD105" s="3"/>
      <c r="AE105" s="3"/>
      <c r="AF105" s="3"/>
      <c r="AG105" s="3"/>
      <c r="AH105" s="3"/>
      <c r="AI105" s="3"/>
      <c r="AJ105" s="3"/>
      <c r="AK105" s="3"/>
      <c r="AL105" s="3"/>
      <c r="AM105" s="3"/>
      <c r="AN105" s="3"/>
      <c r="AO105" s="3"/>
      <c r="AP105" s="3"/>
      <c r="AQ105" s="3"/>
      <c r="AR105" s="3"/>
      <c r="AS105" s="3"/>
      <c r="AT105" s="3"/>
      <c r="AU105" s="3"/>
      <c r="AV105" s="3"/>
      <c r="AW105" s="3"/>
      <c r="AX105" s="3"/>
      <c r="AY105" s="3"/>
      <c r="AZ105" s="3"/>
    </row>
    <row r="106" spans="1:52" s="29" customFormat="1" ht="23.25" customHeight="1" x14ac:dyDescent="0.25">
      <c r="A106" s="3" t="s">
        <v>277</v>
      </c>
      <c r="B106" s="237"/>
      <c r="C106" s="89" t="s">
        <v>447</v>
      </c>
      <c r="D106" s="90" t="s">
        <v>15</v>
      </c>
      <c r="E106" s="75" t="s">
        <v>456</v>
      </c>
      <c r="F106" s="80" t="s">
        <v>570</v>
      </c>
      <c r="G106" s="81"/>
      <c r="H106" s="81" t="s">
        <v>20</v>
      </c>
      <c r="I106" s="141">
        <v>251.86</v>
      </c>
      <c r="J106" s="9"/>
      <c r="K106" s="143">
        <f t="shared" si="26"/>
        <v>0</v>
      </c>
      <c r="L106" s="82">
        <v>0</v>
      </c>
      <c r="M106" s="143">
        <f t="shared" si="27"/>
        <v>0</v>
      </c>
      <c r="N106" s="143">
        <f t="shared" si="1"/>
        <v>0</v>
      </c>
      <c r="O106"/>
      <c r="P106" s="183"/>
      <c r="Q106" s="181"/>
      <c r="R106" s="3"/>
      <c r="S106" s="3"/>
      <c r="T106" s="3"/>
      <c r="U106" s="3"/>
      <c r="V106" s="3"/>
      <c r="W106" s="3"/>
      <c r="X106" s="3"/>
      <c r="Y106" s="3"/>
      <c r="Z106" s="3"/>
      <c r="AA106" s="3"/>
      <c r="AB106" s="3"/>
      <c r="AC106" s="3"/>
      <c r="AD106" s="3"/>
      <c r="AE106" s="3"/>
      <c r="AF106" s="3"/>
      <c r="AG106" s="3"/>
      <c r="AH106" s="3"/>
      <c r="AI106" s="3"/>
      <c r="AJ106" s="3"/>
      <c r="AK106" s="3"/>
      <c r="AL106" s="3"/>
      <c r="AM106" s="3"/>
      <c r="AN106" s="3"/>
      <c r="AO106" s="3"/>
      <c r="AP106" s="3"/>
      <c r="AQ106" s="3"/>
      <c r="AR106" s="3"/>
      <c r="AS106" s="3"/>
      <c r="AT106" s="3"/>
      <c r="AU106" s="3"/>
      <c r="AV106" s="3"/>
      <c r="AW106" s="3"/>
      <c r="AX106" s="3"/>
      <c r="AY106" s="3"/>
      <c r="AZ106" s="3"/>
    </row>
    <row r="107" spans="1:52" s="147" customFormat="1" ht="23.25" customHeight="1" x14ac:dyDescent="0.25">
      <c r="A107" s="145"/>
      <c r="B107" s="238"/>
      <c r="C107" s="89" t="s">
        <v>446</v>
      </c>
      <c r="D107" s="90" t="s">
        <v>15</v>
      </c>
      <c r="E107" s="75" t="s">
        <v>456</v>
      </c>
      <c r="F107" s="76" t="s">
        <v>487</v>
      </c>
      <c r="G107" s="140"/>
      <c r="H107" s="81" t="s">
        <v>20</v>
      </c>
      <c r="I107" s="141">
        <v>376.73</v>
      </c>
      <c r="J107" s="142"/>
      <c r="K107" s="143">
        <f t="shared" si="26"/>
        <v>0</v>
      </c>
      <c r="L107" s="146">
        <v>0</v>
      </c>
      <c r="M107" s="143">
        <f t="shared" si="27"/>
        <v>0</v>
      </c>
      <c r="N107" s="143">
        <f t="shared" si="1"/>
        <v>0</v>
      </c>
      <c r="O107" s="54"/>
      <c r="P107" s="185"/>
      <c r="Q107" s="186"/>
      <c r="R107" s="145"/>
      <c r="S107" s="145"/>
      <c r="T107" s="145"/>
      <c r="U107" s="145"/>
      <c r="V107" s="145"/>
      <c r="W107" s="145"/>
      <c r="X107" s="145"/>
      <c r="Y107" s="145"/>
      <c r="Z107" s="145"/>
      <c r="AA107" s="145"/>
      <c r="AB107" s="145"/>
      <c r="AC107" s="145"/>
      <c r="AD107" s="145"/>
      <c r="AE107" s="145"/>
      <c r="AF107" s="145"/>
      <c r="AG107" s="145"/>
      <c r="AH107" s="145"/>
      <c r="AI107" s="145"/>
      <c r="AJ107" s="145"/>
      <c r="AK107" s="145"/>
      <c r="AL107" s="145"/>
      <c r="AM107" s="145"/>
      <c r="AN107" s="145"/>
      <c r="AO107" s="145"/>
      <c r="AP107" s="145"/>
      <c r="AQ107" s="145"/>
      <c r="AR107" s="145"/>
      <c r="AS107" s="145"/>
      <c r="AT107" s="145"/>
      <c r="AU107" s="145"/>
      <c r="AV107" s="145"/>
      <c r="AW107" s="145"/>
      <c r="AX107" s="145"/>
      <c r="AY107" s="145"/>
      <c r="AZ107" s="145"/>
    </row>
    <row r="108" spans="1:52" s="29" customFormat="1" ht="23.25" customHeight="1" x14ac:dyDescent="0.25">
      <c r="A108" s="3" t="s">
        <v>278</v>
      </c>
      <c r="B108" s="236" t="s">
        <v>279</v>
      </c>
      <c r="C108" s="79" t="s">
        <v>280</v>
      </c>
      <c r="D108" s="8" t="s">
        <v>15</v>
      </c>
      <c r="E108" s="75" t="s">
        <v>456</v>
      </c>
      <c r="F108" s="80" t="s">
        <v>149</v>
      </c>
      <c r="G108" s="81"/>
      <c r="H108" s="81" t="s">
        <v>20</v>
      </c>
      <c r="I108" s="141">
        <v>332.71</v>
      </c>
      <c r="J108" s="9"/>
      <c r="K108" s="143">
        <f t="shared" si="26"/>
        <v>0</v>
      </c>
      <c r="L108" s="82">
        <v>0</v>
      </c>
      <c r="M108" s="143">
        <f t="shared" si="27"/>
        <v>0</v>
      </c>
      <c r="N108" s="143">
        <f t="shared" si="1"/>
        <v>0</v>
      </c>
      <c r="O108"/>
      <c r="P108" s="183"/>
      <c r="Q108" s="181"/>
      <c r="R108" s="3"/>
      <c r="S108" s="3"/>
      <c r="T108" s="3"/>
      <c r="U108" s="3"/>
      <c r="V108" s="3"/>
      <c r="W108" s="3"/>
      <c r="X108" s="3"/>
      <c r="Y108" s="3"/>
      <c r="Z108" s="3"/>
      <c r="AA108" s="3"/>
      <c r="AB108" s="3"/>
      <c r="AC108" s="3"/>
      <c r="AD108" s="3"/>
      <c r="AE108" s="3"/>
      <c r="AF108" s="3"/>
      <c r="AG108" s="3"/>
      <c r="AH108" s="3"/>
      <c r="AI108" s="3"/>
      <c r="AJ108" s="3"/>
      <c r="AK108" s="3"/>
      <c r="AL108" s="3"/>
      <c r="AM108" s="3"/>
      <c r="AN108" s="3"/>
      <c r="AO108" s="3"/>
      <c r="AP108" s="3"/>
      <c r="AQ108" s="3"/>
      <c r="AR108" s="3"/>
      <c r="AS108" s="3"/>
      <c r="AT108" s="3"/>
      <c r="AU108" s="3"/>
      <c r="AV108" s="3"/>
      <c r="AW108" s="3"/>
      <c r="AX108" s="3"/>
      <c r="AY108" s="3"/>
      <c r="AZ108" s="3"/>
    </row>
    <row r="109" spans="1:52" s="29" customFormat="1" ht="23.25" customHeight="1" x14ac:dyDescent="0.25">
      <c r="A109" s="3" t="s">
        <v>281</v>
      </c>
      <c r="B109" s="237"/>
      <c r="C109" s="79" t="s">
        <v>282</v>
      </c>
      <c r="D109" s="8" t="s">
        <v>15</v>
      </c>
      <c r="E109" s="75" t="s">
        <v>456</v>
      </c>
      <c r="F109" s="80" t="s">
        <v>150</v>
      </c>
      <c r="G109" s="81"/>
      <c r="H109" s="81" t="s">
        <v>20</v>
      </c>
      <c r="I109" s="141">
        <v>372.02</v>
      </c>
      <c r="J109" s="9"/>
      <c r="K109" s="143">
        <f t="shared" si="26"/>
        <v>0</v>
      </c>
      <c r="L109" s="82">
        <v>0</v>
      </c>
      <c r="M109" s="143">
        <f t="shared" si="27"/>
        <v>0</v>
      </c>
      <c r="N109" s="143">
        <f t="shared" si="1"/>
        <v>0</v>
      </c>
      <c r="O109"/>
      <c r="P109" s="183"/>
      <c r="Q109" s="181"/>
      <c r="R109" s="3"/>
      <c r="S109" s="3"/>
      <c r="T109" s="3"/>
      <c r="U109" s="3"/>
      <c r="V109" s="3"/>
      <c r="W109" s="3"/>
      <c r="X109" s="3"/>
      <c r="Y109" s="3"/>
      <c r="Z109" s="3"/>
      <c r="AA109" s="3"/>
      <c r="AB109" s="3"/>
      <c r="AC109" s="3"/>
      <c r="AD109" s="3"/>
      <c r="AE109" s="3"/>
      <c r="AF109" s="3"/>
      <c r="AG109" s="3"/>
      <c r="AH109" s="3"/>
      <c r="AI109" s="3"/>
      <c r="AJ109" s="3"/>
      <c r="AK109" s="3"/>
      <c r="AL109" s="3"/>
      <c r="AM109" s="3"/>
      <c r="AN109" s="3"/>
      <c r="AO109" s="3"/>
      <c r="AP109" s="3"/>
      <c r="AQ109" s="3"/>
      <c r="AR109" s="3"/>
      <c r="AS109" s="3"/>
      <c r="AT109" s="3"/>
      <c r="AU109" s="3"/>
      <c r="AV109" s="3"/>
      <c r="AW109" s="3"/>
      <c r="AX109" s="3"/>
      <c r="AY109" s="3"/>
      <c r="AZ109" s="3"/>
    </row>
    <row r="110" spans="1:52" s="29" customFormat="1" ht="23.25" customHeight="1" x14ac:dyDescent="0.25">
      <c r="A110" s="3" t="s">
        <v>283</v>
      </c>
      <c r="B110" s="237"/>
      <c r="C110" s="79" t="s">
        <v>448</v>
      </c>
      <c r="D110" s="8" t="s">
        <v>15</v>
      </c>
      <c r="E110" s="75" t="s">
        <v>456</v>
      </c>
      <c r="F110" s="80" t="s">
        <v>568</v>
      </c>
      <c r="G110" s="81"/>
      <c r="H110" s="81" t="s">
        <v>20</v>
      </c>
      <c r="I110" s="141">
        <v>429.72</v>
      </c>
      <c r="J110" s="9"/>
      <c r="K110" s="143">
        <f t="shared" si="26"/>
        <v>0</v>
      </c>
      <c r="L110" s="82">
        <v>0</v>
      </c>
      <c r="M110" s="143">
        <f t="shared" si="27"/>
        <v>0</v>
      </c>
      <c r="N110" s="143">
        <f t="shared" si="1"/>
        <v>0</v>
      </c>
      <c r="O110"/>
      <c r="P110" s="183"/>
      <c r="Q110" s="181"/>
      <c r="R110" s="3"/>
      <c r="S110" s="3"/>
      <c r="T110" s="3"/>
      <c r="U110" s="3"/>
      <c r="V110" s="3"/>
      <c r="W110" s="3"/>
      <c r="X110" s="3"/>
      <c r="Y110" s="3"/>
      <c r="Z110" s="3"/>
      <c r="AA110" s="3"/>
      <c r="AB110" s="3"/>
      <c r="AC110" s="3"/>
      <c r="AD110" s="3"/>
      <c r="AE110" s="3"/>
      <c r="AF110" s="3"/>
      <c r="AG110" s="3"/>
      <c r="AH110" s="3"/>
      <c r="AI110" s="3"/>
      <c r="AJ110" s="3"/>
      <c r="AK110" s="3"/>
      <c r="AL110" s="3"/>
      <c r="AM110" s="3"/>
      <c r="AN110" s="3"/>
      <c r="AO110" s="3"/>
      <c r="AP110" s="3"/>
      <c r="AQ110" s="3"/>
      <c r="AR110" s="3"/>
      <c r="AS110" s="3"/>
      <c r="AT110" s="3"/>
      <c r="AU110" s="3"/>
      <c r="AV110" s="3"/>
      <c r="AW110" s="3"/>
      <c r="AX110" s="3"/>
      <c r="AY110" s="3"/>
      <c r="AZ110" s="3"/>
    </row>
    <row r="111" spans="1:52" s="147" customFormat="1" ht="23.25" customHeight="1" x14ac:dyDescent="0.25">
      <c r="A111" s="145"/>
      <c r="B111" s="238"/>
      <c r="C111" s="89" t="s">
        <v>445</v>
      </c>
      <c r="D111" s="90" t="s">
        <v>15</v>
      </c>
      <c r="E111" s="75" t="s">
        <v>456</v>
      </c>
      <c r="F111" s="76" t="s">
        <v>488</v>
      </c>
      <c r="G111" s="140"/>
      <c r="H111" s="81" t="s">
        <v>20</v>
      </c>
      <c r="I111" s="141">
        <v>429.72</v>
      </c>
      <c r="J111" s="142"/>
      <c r="K111" s="143">
        <f t="shared" si="26"/>
        <v>0</v>
      </c>
      <c r="L111" s="146">
        <v>0</v>
      </c>
      <c r="M111" s="143">
        <f t="shared" si="27"/>
        <v>0</v>
      </c>
      <c r="N111" s="143">
        <f t="shared" si="1"/>
        <v>0</v>
      </c>
      <c r="O111" s="54"/>
      <c r="P111" s="185"/>
      <c r="Q111" s="186"/>
      <c r="R111" s="145"/>
      <c r="S111" s="145"/>
      <c r="T111" s="145"/>
      <c r="U111" s="145"/>
      <c r="V111" s="145"/>
      <c r="W111" s="145"/>
      <c r="X111" s="145"/>
      <c r="Y111" s="145"/>
      <c r="Z111" s="145"/>
      <c r="AA111" s="145"/>
      <c r="AB111" s="145"/>
      <c r="AC111" s="145"/>
      <c r="AD111" s="145"/>
      <c r="AE111" s="145"/>
      <c r="AF111" s="145"/>
      <c r="AG111" s="145"/>
      <c r="AH111" s="145"/>
      <c r="AI111" s="145"/>
      <c r="AJ111" s="145"/>
      <c r="AK111" s="145"/>
      <c r="AL111" s="145"/>
      <c r="AM111" s="145"/>
      <c r="AN111" s="145"/>
      <c r="AO111" s="145"/>
      <c r="AP111" s="145"/>
      <c r="AQ111" s="145"/>
      <c r="AR111" s="145"/>
      <c r="AS111" s="145"/>
      <c r="AT111" s="145"/>
      <c r="AU111" s="145"/>
      <c r="AV111" s="145"/>
      <c r="AW111" s="145"/>
      <c r="AX111" s="145"/>
      <c r="AY111" s="145"/>
      <c r="AZ111" s="145"/>
    </row>
    <row r="112" spans="1:52" s="147" customFormat="1" ht="23.25" customHeight="1" x14ac:dyDescent="0.25">
      <c r="A112" s="145" t="s">
        <v>284</v>
      </c>
      <c r="B112" s="236" t="s">
        <v>285</v>
      </c>
      <c r="C112" s="89" t="s">
        <v>395</v>
      </c>
      <c r="D112" s="90" t="s">
        <v>15</v>
      </c>
      <c r="E112" s="75" t="s">
        <v>456</v>
      </c>
      <c r="F112" s="76" t="s">
        <v>388</v>
      </c>
      <c r="G112" s="140"/>
      <c r="H112" s="140" t="s">
        <v>20</v>
      </c>
      <c r="I112" s="141">
        <v>66.28</v>
      </c>
      <c r="J112" s="142"/>
      <c r="K112" s="143">
        <f t="shared" si="26"/>
        <v>0</v>
      </c>
      <c r="L112" s="146">
        <v>0</v>
      </c>
      <c r="M112" s="143">
        <f t="shared" si="27"/>
        <v>0</v>
      </c>
      <c r="N112" s="143">
        <f t="shared" si="1"/>
        <v>0</v>
      </c>
      <c r="O112"/>
      <c r="P112" s="183"/>
      <c r="Q112" s="181"/>
      <c r="R112" s="145"/>
      <c r="S112" s="145"/>
      <c r="T112" s="145"/>
      <c r="U112" s="145"/>
      <c r="V112" s="145"/>
      <c r="W112" s="145"/>
      <c r="X112" s="145"/>
      <c r="Y112" s="145"/>
      <c r="Z112" s="145"/>
      <c r="AA112" s="145"/>
      <c r="AB112" s="145"/>
      <c r="AC112" s="145"/>
      <c r="AD112" s="145"/>
      <c r="AE112" s="145"/>
      <c r="AF112" s="145"/>
      <c r="AG112" s="145"/>
      <c r="AH112" s="145"/>
      <c r="AI112" s="145"/>
      <c r="AJ112" s="145"/>
      <c r="AK112" s="145"/>
      <c r="AL112" s="145"/>
      <c r="AM112" s="145"/>
      <c r="AN112" s="145"/>
      <c r="AO112" s="145"/>
      <c r="AP112" s="145"/>
      <c r="AQ112" s="145"/>
      <c r="AR112" s="145"/>
      <c r="AS112" s="145"/>
      <c r="AT112" s="145"/>
      <c r="AU112" s="145"/>
      <c r="AV112" s="145"/>
      <c r="AW112" s="145"/>
      <c r="AX112" s="145"/>
      <c r="AY112" s="145"/>
      <c r="AZ112" s="145"/>
    </row>
    <row r="113" spans="1:52" s="147" customFormat="1" ht="23.25" customHeight="1" x14ac:dyDescent="0.25">
      <c r="A113" s="145"/>
      <c r="B113" s="237"/>
      <c r="C113" s="89" t="s">
        <v>386</v>
      </c>
      <c r="D113" s="90" t="s">
        <v>15</v>
      </c>
      <c r="E113" s="75" t="s">
        <v>456</v>
      </c>
      <c r="F113" s="76" t="s">
        <v>387</v>
      </c>
      <c r="G113" s="140"/>
      <c r="H113" s="140" t="s">
        <v>20</v>
      </c>
      <c r="I113" s="141">
        <v>85.78</v>
      </c>
      <c r="J113" s="142"/>
      <c r="K113" s="143">
        <f t="shared" si="26"/>
        <v>0</v>
      </c>
      <c r="L113" s="146">
        <v>0</v>
      </c>
      <c r="M113" s="143">
        <f t="shared" si="27"/>
        <v>0</v>
      </c>
      <c r="N113" s="143">
        <f t="shared" si="1"/>
        <v>0</v>
      </c>
      <c r="O113"/>
      <c r="P113" s="183"/>
      <c r="Q113" s="181"/>
      <c r="R113" s="145"/>
      <c r="S113" s="145"/>
      <c r="T113" s="145"/>
      <c r="U113" s="145"/>
      <c r="V113" s="145"/>
      <c r="W113" s="145"/>
      <c r="X113" s="145"/>
      <c r="Y113" s="145"/>
      <c r="Z113" s="145"/>
      <c r="AA113" s="145"/>
      <c r="AB113" s="145"/>
      <c r="AC113" s="145"/>
      <c r="AD113" s="145"/>
      <c r="AE113" s="145"/>
      <c r="AF113" s="145"/>
      <c r="AG113" s="145"/>
      <c r="AH113" s="145"/>
      <c r="AI113" s="145"/>
      <c r="AJ113" s="145"/>
      <c r="AK113" s="145"/>
      <c r="AL113" s="145"/>
      <c r="AM113" s="145"/>
      <c r="AN113" s="145"/>
      <c r="AO113" s="145"/>
      <c r="AP113" s="145"/>
      <c r="AQ113" s="145"/>
      <c r="AR113" s="145"/>
      <c r="AS113" s="145"/>
      <c r="AT113" s="145"/>
      <c r="AU113" s="145"/>
      <c r="AV113" s="145"/>
      <c r="AW113" s="145"/>
      <c r="AX113" s="145"/>
      <c r="AY113" s="145"/>
      <c r="AZ113" s="145"/>
    </row>
    <row r="114" spans="1:52" s="29" customFormat="1" ht="23.25" customHeight="1" x14ac:dyDescent="0.25">
      <c r="A114" s="3" t="s">
        <v>286</v>
      </c>
      <c r="B114" s="237"/>
      <c r="C114" s="89" t="s">
        <v>449</v>
      </c>
      <c r="D114" s="90" t="s">
        <v>15</v>
      </c>
      <c r="E114" s="75" t="s">
        <v>456</v>
      </c>
      <c r="F114" s="80" t="s">
        <v>398</v>
      </c>
      <c r="G114" s="81"/>
      <c r="H114" s="81" t="s">
        <v>20</v>
      </c>
      <c r="I114" s="141">
        <v>75.03</v>
      </c>
      <c r="J114" s="9"/>
      <c r="K114" s="143">
        <f t="shared" si="26"/>
        <v>0</v>
      </c>
      <c r="L114" s="82">
        <v>0</v>
      </c>
      <c r="M114" s="143">
        <f t="shared" si="27"/>
        <v>0</v>
      </c>
      <c r="N114" s="143">
        <f t="shared" si="1"/>
        <v>0</v>
      </c>
      <c r="O114"/>
      <c r="P114" s="183"/>
      <c r="Q114" s="181"/>
      <c r="R114" s="3"/>
      <c r="S114" s="3"/>
      <c r="T114" s="3"/>
      <c r="U114" s="3"/>
      <c r="V114" s="3"/>
      <c r="W114" s="3"/>
      <c r="X114" s="3"/>
      <c r="Y114" s="3"/>
      <c r="Z114" s="3"/>
      <c r="AA114" s="3"/>
      <c r="AB114" s="3"/>
      <c r="AC114" s="3"/>
      <c r="AD114" s="3"/>
      <c r="AE114" s="3"/>
      <c r="AF114" s="3"/>
      <c r="AG114" s="3"/>
      <c r="AH114" s="3"/>
      <c r="AI114" s="3"/>
      <c r="AJ114" s="3"/>
      <c r="AK114" s="3"/>
      <c r="AL114" s="3"/>
      <c r="AM114" s="3"/>
      <c r="AN114" s="3"/>
      <c r="AO114" s="3"/>
      <c r="AP114" s="3"/>
      <c r="AQ114" s="3"/>
      <c r="AR114" s="3"/>
      <c r="AS114" s="3"/>
      <c r="AT114" s="3"/>
      <c r="AU114" s="3"/>
      <c r="AV114" s="3"/>
      <c r="AW114" s="3"/>
      <c r="AX114" s="3"/>
      <c r="AY114" s="3"/>
      <c r="AZ114" s="3"/>
    </row>
    <row r="115" spans="1:52" s="29" customFormat="1" ht="23.25" customHeight="1" x14ac:dyDescent="0.25">
      <c r="A115" s="3" t="s">
        <v>287</v>
      </c>
      <c r="B115" s="237"/>
      <c r="C115" s="79" t="s">
        <v>450</v>
      </c>
      <c r="D115" s="8" t="s">
        <v>15</v>
      </c>
      <c r="E115" s="75" t="s">
        <v>456</v>
      </c>
      <c r="F115" s="80" t="s">
        <v>569</v>
      </c>
      <c r="G115" s="81"/>
      <c r="H115" s="81" t="s">
        <v>20</v>
      </c>
      <c r="I115" s="141">
        <v>124.67</v>
      </c>
      <c r="J115" s="9"/>
      <c r="K115" s="143">
        <f t="shared" si="26"/>
        <v>0</v>
      </c>
      <c r="L115" s="82">
        <v>0</v>
      </c>
      <c r="M115" s="143">
        <f t="shared" si="27"/>
        <v>0</v>
      </c>
      <c r="N115" s="143">
        <f t="shared" si="1"/>
        <v>0</v>
      </c>
      <c r="O115"/>
      <c r="P115" s="183"/>
      <c r="Q115" s="181"/>
      <c r="R115" s="3"/>
      <c r="S115" s="3"/>
      <c r="T115" s="3"/>
      <c r="U115" s="3"/>
      <c r="V115" s="3"/>
      <c r="W115" s="3"/>
      <c r="X115" s="3"/>
      <c r="Y115" s="3"/>
      <c r="Z115" s="3"/>
      <c r="AA115" s="3"/>
      <c r="AB115" s="3"/>
      <c r="AC115" s="3"/>
      <c r="AD115" s="3"/>
      <c r="AE115" s="3"/>
      <c r="AF115" s="3"/>
      <c r="AG115" s="3"/>
      <c r="AH115" s="3"/>
      <c r="AI115" s="3"/>
      <c r="AJ115" s="3"/>
      <c r="AK115" s="3"/>
      <c r="AL115" s="3"/>
      <c r="AM115" s="3"/>
      <c r="AN115" s="3"/>
      <c r="AO115" s="3"/>
      <c r="AP115" s="3"/>
      <c r="AQ115" s="3"/>
      <c r="AR115" s="3"/>
      <c r="AS115" s="3"/>
      <c r="AT115" s="3"/>
      <c r="AU115" s="3"/>
      <c r="AV115" s="3"/>
      <c r="AW115" s="3"/>
      <c r="AX115" s="3"/>
      <c r="AY115" s="3"/>
      <c r="AZ115" s="3"/>
    </row>
    <row r="116" spans="1:52" s="147" customFormat="1" ht="23.25" customHeight="1" x14ac:dyDescent="0.25">
      <c r="A116" s="145"/>
      <c r="B116" s="238"/>
      <c r="C116" s="89" t="s">
        <v>451</v>
      </c>
      <c r="D116" s="90" t="s">
        <v>15</v>
      </c>
      <c r="E116" s="75" t="s">
        <v>456</v>
      </c>
      <c r="F116" s="76" t="s">
        <v>489</v>
      </c>
      <c r="G116" s="140"/>
      <c r="H116" s="81" t="s">
        <v>20</v>
      </c>
      <c r="I116" s="141">
        <v>134.37</v>
      </c>
      <c r="J116" s="142"/>
      <c r="K116" s="143">
        <f t="shared" si="26"/>
        <v>0</v>
      </c>
      <c r="L116" s="146">
        <v>0</v>
      </c>
      <c r="M116" s="143"/>
      <c r="N116" s="143"/>
      <c r="O116" s="54"/>
      <c r="P116" s="185"/>
      <c r="Q116" s="186"/>
      <c r="R116" s="145"/>
      <c r="S116" s="145"/>
      <c r="T116" s="145"/>
      <c r="U116" s="145"/>
      <c r="V116" s="145"/>
      <c r="W116" s="145"/>
      <c r="X116" s="145"/>
      <c r="Y116" s="145"/>
      <c r="Z116" s="145"/>
      <c r="AA116" s="145"/>
      <c r="AB116" s="145"/>
      <c r="AC116" s="145"/>
      <c r="AD116" s="145"/>
      <c r="AE116" s="145"/>
      <c r="AF116" s="145"/>
      <c r="AG116" s="145"/>
      <c r="AH116" s="145"/>
      <c r="AI116" s="145"/>
      <c r="AJ116" s="145"/>
      <c r="AK116" s="145"/>
      <c r="AL116" s="145"/>
      <c r="AM116" s="145"/>
      <c r="AN116" s="145"/>
      <c r="AO116" s="145"/>
      <c r="AP116" s="145"/>
      <c r="AQ116" s="145"/>
      <c r="AR116" s="145"/>
      <c r="AS116" s="145"/>
      <c r="AT116" s="145"/>
      <c r="AU116" s="145"/>
      <c r="AV116" s="145"/>
      <c r="AW116" s="145"/>
      <c r="AX116" s="145"/>
      <c r="AY116" s="145"/>
      <c r="AZ116" s="145"/>
    </row>
    <row r="117" spans="1:52" s="29" customFormat="1" ht="23.25" customHeight="1" x14ac:dyDescent="0.25">
      <c r="A117" s="3" t="s">
        <v>288</v>
      </c>
      <c r="B117" s="241" t="s">
        <v>289</v>
      </c>
      <c r="C117" s="89" t="s">
        <v>290</v>
      </c>
      <c r="D117" s="90" t="s">
        <v>15</v>
      </c>
      <c r="E117" s="75" t="s">
        <v>456</v>
      </c>
      <c r="F117" s="80" t="s">
        <v>151</v>
      </c>
      <c r="G117" s="81"/>
      <c r="H117" s="81" t="s">
        <v>20</v>
      </c>
      <c r="I117" s="141">
        <v>124.22</v>
      </c>
      <c r="J117" s="9"/>
      <c r="K117" s="143">
        <f t="shared" si="26"/>
        <v>0</v>
      </c>
      <c r="L117" s="82">
        <v>0</v>
      </c>
      <c r="M117" s="143">
        <f t="shared" si="27"/>
        <v>0</v>
      </c>
      <c r="N117" s="143">
        <f t="shared" si="1"/>
        <v>0</v>
      </c>
      <c r="O117"/>
      <c r="P117" s="183"/>
      <c r="Q117" s="181"/>
      <c r="R117" s="3"/>
      <c r="S117" s="3"/>
      <c r="T117" s="3"/>
      <c r="U117" s="3"/>
      <c r="V117" s="3"/>
      <c r="W117" s="3"/>
      <c r="X117" s="3"/>
      <c r="Y117" s="3"/>
      <c r="Z117" s="3"/>
      <c r="AA117" s="3"/>
      <c r="AB117" s="3"/>
      <c r="AC117" s="3"/>
      <c r="AD117" s="3"/>
      <c r="AE117" s="3"/>
      <c r="AF117" s="3"/>
      <c r="AG117" s="3"/>
      <c r="AH117" s="3"/>
      <c r="AI117" s="3"/>
      <c r="AJ117" s="3"/>
      <c r="AK117" s="3"/>
      <c r="AL117" s="3"/>
      <c r="AM117" s="3"/>
      <c r="AN117" s="3"/>
      <c r="AO117" s="3"/>
      <c r="AP117" s="3"/>
      <c r="AQ117" s="3"/>
      <c r="AR117" s="3"/>
      <c r="AS117" s="3"/>
      <c r="AT117" s="3"/>
      <c r="AU117" s="3"/>
      <c r="AV117" s="3"/>
      <c r="AW117" s="3"/>
      <c r="AX117" s="3"/>
      <c r="AY117" s="3"/>
      <c r="AZ117" s="3"/>
    </row>
    <row r="118" spans="1:52" s="29" customFormat="1" ht="23.25" customHeight="1" x14ac:dyDescent="0.25">
      <c r="A118" s="3" t="s">
        <v>291</v>
      </c>
      <c r="B118" s="241"/>
      <c r="C118" s="79" t="s">
        <v>292</v>
      </c>
      <c r="D118" s="8" t="s">
        <v>15</v>
      </c>
      <c r="E118" s="75" t="s">
        <v>456</v>
      </c>
      <c r="F118" s="80" t="s">
        <v>152</v>
      </c>
      <c r="G118" s="81"/>
      <c r="H118" s="81" t="s">
        <v>20</v>
      </c>
      <c r="I118" s="141">
        <v>224.49</v>
      </c>
      <c r="J118" s="9"/>
      <c r="K118" s="143">
        <f t="shared" si="26"/>
        <v>0</v>
      </c>
      <c r="L118" s="82">
        <v>0</v>
      </c>
      <c r="M118" s="143">
        <f t="shared" si="27"/>
        <v>0</v>
      </c>
      <c r="N118" s="143">
        <f t="shared" si="1"/>
        <v>0</v>
      </c>
      <c r="O118"/>
      <c r="P118" s="183"/>
      <c r="Q118" s="181"/>
      <c r="R118" s="3"/>
      <c r="S118" s="3"/>
      <c r="T118" s="3"/>
      <c r="U118" s="3"/>
      <c r="V118" s="3"/>
      <c r="W118" s="3"/>
      <c r="X118" s="3"/>
      <c r="Y118" s="3"/>
      <c r="Z118" s="3"/>
      <c r="AA118" s="3"/>
      <c r="AB118" s="3"/>
      <c r="AC118" s="3"/>
      <c r="AD118" s="3"/>
      <c r="AE118" s="3"/>
      <c r="AF118" s="3"/>
      <c r="AG118" s="3"/>
      <c r="AH118" s="3"/>
      <c r="AI118" s="3"/>
      <c r="AJ118" s="3"/>
      <c r="AK118" s="3"/>
      <c r="AL118" s="3"/>
      <c r="AM118" s="3"/>
      <c r="AN118" s="3"/>
      <c r="AO118" s="3"/>
      <c r="AP118" s="3"/>
      <c r="AQ118" s="3"/>
      <c r="AR118" s="3"/>
      <c r="AS118" s="3"/>
      <c r="AT118" s="3"/>
      <c r="AU118" s="3"/>
      <c r="AV118" s="3"/>
      <c r="AW118" s="3"/>
      <c r="AX118" s="3"/>
      <c r="AY118" s="3"/>
      <c r="AZ118" s="3"/>
    </row>
    <row r="119" spans="1:52" s="29" customFormat="1" ht="23.25" customHeight="1" x14ac:dyDescent="0.25">
      <c r="A119" s="3" t="s">
        <v>293</v>
      </c>
      <c r="B119" s="241"/>
      <c r="C119" s="89" t="s">
        <v>294</v>
      </c>
      <c r="D119" s="90" t="s">
        <v>15</v>
      </c>
      <c r="E119" s="75" t="s">
        <v>456</v>
      </c>
      <c r="F119" s="80" t="s">
        <v>153</v>
      </c>
      <c r="G119" s="81"/>
      <c r="H119" s="81" t="s">
        <v>20</v>
      </c>
      <c r="I119" s="141">
        <v>342.43</v>
      </c>
      <c r="J119" s="9"/>
      <c r="K119" s="143">
        <f t="shared" si="26"/>
        <v>0</v>
      </c>
      <c r="L119" s="82">
        <v>0</v>
      </c>
      <c r="M119" s="143">
        <f t="shared" si="27"/>
        <v>0</v>
      </c>
      <c r="N119" s="143">
        <f t="shared" si="1"/>
        <v>0</v>
      </c>
      <c r="O119"/>
      <c r="P119" s="183"/>
      <c r="Q119" s="181"/>
      <c r="R119" s="3"/>
      <c r="S119" s="3"/>
      <c r="T119" s="3"/>
      <c r="U119" s="3"/>
      <c r="V119" s="3"/>
      <c r="W119" s="3"/>
      <c r="X119" s="3"/>
      <c r="Y119" s="3"/>
      <c r="Z119" s="3"/>
      <c r="AA119" s="3"/>
      <c r="AB119" s="3"/>
      <c r="AC119" s="3"/>
      <c r="AD119" s="3"/>
      <c r="AE119" s="3"/>
      <c r="AF119" s="3"/>
      <c r="AG119" s="3"/>
      <c r="AH119" s="3"/>
      <c r="AI119" s="3"/>
      <c r="AJ119" s="3"/>
      <c r="AK119" s="3"/>
      <c r="AL119" s="3"/>
      <c r="AM119" s="3"/>
      <c r="AN119" s="3"/>
      <c r="AO119" s="3"/>
      <c r="AP119" s="3"/>
      <c r="AQ119" s="3"/>
      <c r="AR119" s="3"/>
      <c r="AS119" s="3"/>
      <c r="AT119" s="3"/>
      <c r="AU119" s="3"/>
      <c r="AV119" s="3"/>
      <c r="AW119" s="3"/>
      <c r="AX119" s="3"/>
      <c r="AY119" s="3"/>
      <c r="AZ119" s="3"/>
    </row>
    <row r="120" spans="1:52" s="29" customFormat="1" ht="23.25" customHeight="1" x14ac:dyDescent="0.25">
      <c r="A120" s="3" t="s">
        <v>295</v>
      </c>
      <c r="B120" s="241" t="s">
        <v>296</v>
      </c>
      <c r="C120" s="89" t="s">
        <v>297</v>
      </c>
      <c r="D120" s="90" t="s">
        <v>15</v>
      </c>
      <c r="E120" s="75" t="s">
        <v>456</v>
      </c>
      <c r="F120" s="80" t="s">
        <v>154</v>
      </c>
      <c r="G120" s="81"/>
      <c r="H120" s="81" t="s">
        <v>20</v>
      </c>
      <c r="I120" s="141">
        <v>333.62</v>
      </c>
      <c r="J120" s="9"/>
      <c r="K120" s="143">
        <f t="shared" si="26"/>
        <v>0</v>
      </c>
      <c r="L120" s="82">
        <v>0</v>
      </c>
      <c r="M120" s="143">
        <f t="shared" si="27"/>
        <v>0</v>
      </c>
      <c r="N120" s="143">
        <f t="shared" si="1"/>
        <v>0</v>
      </c>
      <c r="O120"/>
      <c r="P120" s="183"/>
      <c r="Q120" s="181"/>
      <c r="R120" s="3"/>
      <c r="S120" s="3"/>
      <c r="T120" s="3"/>
      <c r="U120" s="3"/>
      <c r="V120" s="3"/>
      <c r="W120" s="3"/>
      <c r="X120" s="3"/>
      <c r="Y120" s="3"/>
      <c r="Z120" s="3"/>
      <c r="AA120" s="3"/>
      <c r="AB120" s="3"/>
      <c r="AC120" s="3"/>
      <c r="AD120" s="3"/>
      <c r="AE120" s="3"/>
      <c r="AF120" s="3"/>
      <c r="AG120" s="3"/>
      <c r="AH120" s="3"/>
      <c r="AI120" s="3"/>
      <c r="AJ120" s="3"/>
      <c r="AK120" s="3"/>
      <c r="AL120" s="3"/>
      <c r="AM120" s="3"/>
      <c r="AN120" s="3"/>
      <c r="AO120" s="3"/>
      <c r="AP120" s="3"/>
      <c r="AQ120" s="3"/>
      <c r="AR120" s="3"/>
      <c r="AS120" s="3"/>
      <c r="AT120" s="3"/>
      <c r="AU120" s="3"/>
      <c r="AV120" s="3"/>
      <c r="AW120" s="3"/>
      <c r="AX120" s="3"/>
      <c r="AY120" s="3"/>
      <c r="AZ120" s="3"/>
    </row>
    <row r="121" spans="1:52" s="29" customFormat="1" ht="23.25" customHeight="1" x14ac:dyDescent="0.25">
      <c r="A121" s="3" t="s">
        <v>298</v>
      </c>
      <c r="B121" s="241"/>
      <c r="C121" s="79" t="s">
        <v>299</v>
      </c>
      <c r="D121" s="8" t="s">
        <v>15</v>
      </c>
      <c r="E121" s="75" t="s">
        <v>456</v>
      </c>
      <c r="F121" s="80" t="s">
        <v>155</v>
      </c>
      <c r="G121" s="81"/>
      <c r="H121" s="81" t="s">
        <v>20</v>
      </c>
      <c r="I121" s="141">
        <v>402.1</v>
      </c>
      <c r="J121" s="9"/>
      <c r="K121" s="143">
        <f t="shared" si="26"/>
        <v>0</v>
      </c>
      <c r="L121" s="82">
        <v>0</v>
      </c>
      <c r="M121" s="143">
        <f t="shared" si="27"/>
        <v>0</v>
      </c>
      <c r="N121" s="143">
        <f t="shared" si="1"/>
        <v>0</v>
      </c>
      <c r="O121"/>
      <c r="P121" s="183"/>
      <c r="Q121" s="181"/>
      <c r="R121" s="3"/>
      <c r="S121" s="3"/>
      <c r="T121" s="3"/>
      <c r="U121" s="3"/>
      <c r="V121" s="3"/>
      <c r="W121" s="3"/>
      <c r="X121" s="3"/>
      <c r="Y121" s="3"/>
      <c r="Z121" s="3"/>
      <c r="AA121" s="3"/>
      <c r="AB121" s="3"/>
      <c r="AC121" s="3"/>
      <c r="AD121" s="3"/>
      <c r="AE121" s="3"/>
      <c r="AF121" s="3"/>
      <c r="AG121" s="3"/>
      <c r="AH121" s="3"/>
      <c r="AI121" s="3"/>
      <c r="AJ121" s="3"/>
      <c r="AK121" s="3"/>
      <c r="AL121" s="3"/>
      <c r="AM121" s="3"/>
      <c r="AN121" s="3"/>
      <c r="AO121" s="3"/>
      <c r="AP121" s="3"/>
      <c r="AQ121" s="3"/>
      <c r="AR121" s="3"/>
      <c r="AS121" s="3"/>
      <c r="AT121" s="3"/>
      <c r="AU121" s="3"/>
      <c r="AV121" s="3"/>
      <c r="AW121" s="3"/>
      <c r="AX121" s="3"/>
      <c r="AY121" s="3"/>
      <c r="AZ121" s="3"/>
    </row>
    <row r="122" spans="1:52" s="29" customFormat="1" ht="23.25" customHeight="1" x14ac:dyDescent="0.25">
      <c r="A122" s="3" t="s">
        <v>300</v>
      </c>
      <c r="B122" s="241"/>
      <c r="C122" s="89" t="s">
        <v>301</v>
      </c>
      <c r="D122" s="90" t="s">
        <v>15</v>
      </c>
      <c r="E122" s="75" t="s">
        <v>456</v>
      </c>
      <c r="F122" s="80" t="s">
        <v>156</v>
      </c>
      <c r="G122" s="81"/>
      <c r="H122" s="81" t="s">
        <v>20</v>
      </c>
      <c r="I122" s="141">
        <v>529.99</v>
      </c>
      <c r="J122" s="9"/>
      <c r="K122" s="143">
        <f t="shared" si="26"/>
        <v>0</v>
      </c>
      <c r="L122" s="82">
        <v>0</v>
      </c>
      <c r="M122" s="143">
        <f t="shared" si="27"/>
        <v>0</v>
      </c>
      <c r="N122" s="143">
        <f t="shared" si="1"/>
        <v>0</v>
      </c>
      <c r="O122"/>
      <c r="P122" s="183"/>
      <c r="Q122" s="181"/>
      <c r="R122" s="3"/>
      <c r="S122" s="3"/>
      <c r="T122" s="3"/>
      <c r="U122" s="3"/>
      <c r="V122" s="3"/>
      <c r="W122" s="3"/>
      <c r="X122" s="3"/>
      <c r="Y122" s="3"/>
      <c r="Z122" s="3"/>
      <c r="AA122" s="3"/>
      <c r="AB122" s="3"/>
      <c r="AC122" s="3"/>
      <c r="AD122" s="3"/>
      <c r="AE122" s="3"/>
      <c r="AF122" s="3"/>
      <c r="AG122" s="3"/>
      <c r="AH122" s="3"/>
      <c r="AI122" s="3"/>
      <c r="AJ122" s="3"/>
      <c r="AK122" s="3"/>
      <c r="AL122" s="3"/>
      <c r="AM122" s="3"/>
      <c r="AN122" s="3"/>
      <c r="AO122" s="3"/>
      <c r="AP122" s="3"/>
      <c r="AQ122" s="3"/>
      <c r="AR122" s="3"/>
      <c r="AS122" s="3"/>
      <c r="AT122" s="3"/>
      <c r="AU122" s="3"/>
      <c r="AV122" s="3"/>
      <c r="AW122" s="3"/>
      <c r="AX122" s="3"/>
      <c r="AY122" s="3"/>
      <c r="AZ122" s="3"/>
    </row>
    <row r="123" spans="1:52" s="147" customFormat="1" ht="23.25" customHeight="1" x14ac:dyDescent="0.25">
      <c r="A123" s="145" t="s">
        <v>302</v>
      </c>
      <c r="B123" s="241" t="s">
        <v>303</v>
      </c>
      <c r="C123" s="89" t="s">
        <v>396</v>
      </c>
      <c r="D123" s="90" t="s">
        <v>15</v>
      </c>
      <c r="E123" s="75" t="s">
        <v>456</v>
      </c>
      <c r="F123" s="76" t="s">
        <v>391</v>
      </c>
      <c r="G123" s="140"/>
      <c r="H123" s="140" t="s">
        <v>20</v>
      </c>
      <c r="I123" s="141">
        <v>75.53</v>
      </c>
      <c r="J123" s="142"/>
      <c r="K123" s="143">
        <f t="shared" si="26"/>
        <v>0</v>
      </c>
      <c r="L123" s="146">
        <v>0</v>
      </c>
      <c r="M123" s="143">
        <f t="shared" si="27"/>
        <v>0</v>
      </c>
      <c r="N123" s="143">
        <f t="shared" si="1"/>
        <v>0</v>
      </c>
      <c r="O123"/>
      <c r="P123" s="183"/>
      <c r="Q123" s="181"/>
      <c r="R123" s="145"/>
      <c r="S123" s="145"/>
      <c r="T123" s="145"/>
      <c r="U123" s="145"/>
      <c r="V123" s="145"/>
      <c r="W123" s="145"/>
      <c r="X123" s="145"/>
      <c r="Y123" s="145"/>
      <c r="Z123" s="145"/>
      <c r="AA123" s="145"/>
      <c r="AB123" s="145"/>
      <c r="AC123" s="145"/>
      <c r="AD123" s="145"/>
      <c r="AE123" s="145"/>
      <c r="AF123" s="145"/>
      <c r="AG123" s="145"/>
      <c r="AH123" s="145"/>
      <c r="AI123" s="145"/>
      <c r="AJ123" s="145"/>
      <c r="AK123" s="145"/>
      <c r="AL123" s="145"/>
      <c r="AM123" s="145"/>
      <c r="AN123" s="145"/>
      <c r="AO123" s="145"/>
      <c r="AP123" s="145"/>
      <c r="AQ123" s="145"/>
      <c r="AR123" s="145"/>
      <c r="AS123" s="145"/>
      <c r="AT123" s="145"/>
      <c r="AU123" s="145"/>
      <c r="AV123" s="145"/>
      <c r="AW123" s="145"/>
      <c r="AX123" s="145"/>
      <c r="AY123" s="145"/>
      <c r="AZ123" s="145"/>
    </row>
    <row r="124" spans="1:52" s="147" customFormat="1" ht="23.25" customHeight="1" x14ac:dyDescent="0.25">
      <c r="A124" s="145"/>
      <c r="B124" s="241"/>
      <c r="C124" s="89" t="s">
        <v>389</v>
      </c>
      <c r="D124" s="90" t="s">
        <v>15</v>
      </c>
      <c r="E124" s="75" t="s">
        <v>456</v>
      </c>
      <c r="F124" s="76" t="s">
        <v>390</v>
      </c>
      <c r="G124" s="140"/>
      <c r="H124" s="140" t="s">
        <v>20</v>
      </c>
      <c r="I124" s="141">
        <v>95.03</v>
      </c>
      <c r="J124" s="142"/>
      <c r="K124" s="143">
        <f t="shared" si="26"/>
        <v>0</v>
      </c>
      <c r="L124" s="146">
        <v>0</v>
      </c>
      <c r="M124" s="143">
        <f t="shared" si="27"/>
        <v>0</v>
      </c>
      <c r="N124" s="143">
        <f t="shared" si="1"/>
        <v>0</v>
      </c>
      <c r="O124"/>
      <c r="P124" s="183"/>
      <c r="Q124" s="181"/>
      <c r="R124" s="145"/>
      <c r="S124" s="145"/>
      <c r="T124" s="145"/>
      <c r="U124" s="145"/>
      <c r="V124" s="145"/>
      <c r="W124" s="145"/>
      <c r="X124" s="145"/>
      <c r="Y124" s="145"/>
      <c r="Z124" s="145"/>
      <c r="AA124" s="145"/>
      <c r="AB124" s="145"/>
      <c r="AC124" s="145"/>
      <c r="AD124" s="145"/>
      <c r="AE124" s="145"/>
      <c r="AF124" s="145"/>
      <c r="AG124" s="145"/>
      <c r="AH124" s="145"/>
      <c r="AI124" s="145"/>
      <c r="AJ124" s="145"/>
      <c r="AK124" s="145"/>
      <c r="AL124" s="145"/>
      <c r="AM124" s="145"/>
      <c r="AN124" s="145"/>
      <c r="AO124" s="145"/>
      <c r="AP124" s="145"/>
      <c r="AQ124" s="145"/>
      <c r="AR124" s="145"/>
      <c r="AS124" s="145"/>
      <c r="AT124" s="145"/>
      <c r="AU124" s="145"/>
      <c r="AV124" s="145"/>
      <c r="AW124" s="145"/>
      <c r="AX124" s="145"/>
      <c r="AY124" s="145"/>
      <c r="AZ124" s="145"/>
    </row>
    <row r="125" spans="1:52" s="29" customFormat="1" ht="23.25" customHeight="1" x14ac:dyDescent="0.25">
      <c r="A125" s="3" t="s">
        <v>304</v>
      </c>
      <c r="B125" s="241"/>
      <c r="C125" s="89" t="s">
        <v>452</v>
      </c>
      <c r="D125" s="90" t="s">
        <v>15</v>
      </c>
      <c r="E125" s="75" t="s">
        <v>456</v>
      </c>
      <c r="F125" s="80" t="s">
        <v>399</v>
      </c>
      <c r="G125" s="81"/>
      <c r="H125" s="81" t="s">
        <v>20</v>
      </c>
      <c r="I125" s="141">
        <v>102.94</v>
      </c>
      <c r="J125" s="9"/>
      <c r="K125" s="143">
        <f t="shared" si="26"/>
        <v>0</v>
      </c>
      <c r="L125" s="82">
        <v>0</v>
      </c>
      <c r="M125" s="143">
        <f t="shared" si="27"/>
        <v>0</v>
      </c>
      <c r="N125" s="143">
        <f t="shared" si="1"/>
        <v>0</v>
      </c>
      <c r="O125"/>
      <c r="P125" s="183"/>
      <c r="Q125" s="181"/>
      <c r="R125" s="3"/>
      <c r="S125" s="3"/>
      <c r="T125" s="3"/>
      <c r="U125" s="3"/>
      <c r="V125" s="3"/>
      <c r="W125" s="3"/>
      <c r="X125" s="3"/>
      <c r="Y125" s="3"/>
      <c r="Z125" s="3"/>
      <c r="AA125" s="3"/>
      <c r="AB125" s="3"/>
      <c r="AC125" s="3"/>
      <c r="AD125" s="3"/>
      <c r="AE125" s="3"/>
      <c r="AF125" s="3"/>
      <c r="AG125" s="3"/>
      <c r="AH125" s="3"/>
      <c r="AI125" s="3"/>
      <c r="AJ125" s="3"/>
      <c r="AK125" s="3"/>
      <c r="AL125" s="3"/>
      <c r="AM125" s="3"/>
      <c r="AN125" s="3"/>
      <c r="AO125" s="3"/>
      <c r="AP125" s="3"/>
      <c r="AQ125" s="3"/>
      <c r="AR125" s="3"/>
      <c r="AS125" s="3"/>
      <c r="AT125" s="3"/>
      <c r="AU125" s="3"/>
      <c r="AV125" s="3"/>
      <c r="AW125" s="3"/>
      <c r="AX125" s="3"/>
      <c r="AY125" s="3"/>
      <c r="AZ125" s="3"/>
    </row>
    <row r="126" spans="1:52" s="29" customFormat="1" ht="23.25" customHeight="1" x14ac:dyDescent="0.25">
      <c r="A126" s="3" t="s">
        <v>305</v>
      </c>
      <c r="B126" s="241"/>
      <c r="C126" s="89" t="s">
        <v>453</v>
      </c>
      <c r="D126" s="90" t="s">
        <v>15</v>
      </c>
      <c r="E126" s="75" t="s">
        <v>456</v>
      </c>
      <c r="F126" s="80" t="s">
        <v>400</v>
      </c>
      <c r="G126" s="81"/>
      <c r="H126" s="81" t="s">
        <v>20</v>
      </c>
      <c r="I126" s="141">
        <v>215.24</v>
      </c>
      <c r="J126" s="9"/>
      <c r="K126" s="143">
        <f t="shared" si="26"/>
        <v>0</v>
      </c>
      <c r="L126" s="82">
        <v>0</v>
      </c>
      <c r="M126" s="143">
        <f t="shared" si="27"/>
        <v>0</v>
      </c>
      <c r="N126" s="143">
        <f t="shared" si="1"/>
        <v>0</v>
      </c>
      <c r="O126"/>
      <c r="P126" s="183"/>
      <c r="Q126" s="181"/>
      <c r="R126" s="3"/>
      <c r="S126" s="3"/>
      <c r="T126" s="3"/>
      <c r="U126" s="3"/>
      <c r="V126" s="3"/>
      <c r="W126" s="3"/>
      <c r="X126" s="3"/>
      <c r="Y126" s="3"/>
      <c r="Z126" s="3"/>
      <c r="AA126" s="3"/>
      <c r="AB126" s="3"/>
      <c r="AC126" s="3"/>
      <c r="AD126" s="3"/>
      <c r="AE126" s="3"/>
      <c r="AF126" s="3"/>
      <c r="AG126" s="3"/>
      <c r="AH126" s="3"/>
      <c r="AI126" s="3"/>
      <c r="AJ126" s="3"/>
      <c r="AK126" s="3"/>
      <c r="AL126" s="3"/>
      <c r="AM126" s="3"/>
      <c r="AN126" s="3"/>
      <c r="AO126" s="3"/>
      <c r="AP126" s="3"/>
      <c r="AQ126" s="3"/>
      <c r="AR126" s="3"/>
      <c r="AS126" s="3"/>
      <c r="AT126" s="3"/>
      <c r="AU126" s="3"/>
      <c r="AV126" s="3"/>
      <c r="AW126" s="3"/>
      <c r="AX126" s="3"/>
      <c r="AY126" s="3"/>
      <c r="AZ126" s="3"/>
    </row>
    <row r="127" spans="1:52" s="29" customFormat="1" ht="27.75" x14ac:dyDescent="0.2">
      <c r="A127" s="3"/>
      <c r="B127" s="241" t="s">
        <v>306</v>
      </c>
      <c r="C127" s="79" t="s">
        <v>307</v>
      </c>
      <c r="D127" s="8" t="s">
        <v>9</v>
      </c>
      <c r="E127" s="75"/>
      <c r="F127" s="76" t="s">
        <v>308</v>
      </c>
      <c r="G127" s="81" t="s">
        <v>169</v>
      </c>
      <c r="H127" s="81" t="s">
        <v>40</v>
      </c>
      <c r="I127" s="179"/>
      <c r="J127" s="9"/>
      <c r="K127" s="143">
        <f t="shared" si="26"/>
        <v>0</v>
      </c>
      <c r="L127" s="78">
        <v>0.2</v>
      </c>
      <c r="M127" s="143">
        <f t="shared" si="27"/>
        <v>0</v>
      </c>
      <c r="N127" s="143">
        <f t="shared" ref="N127:N153" si="28">SUM(K127+M127)</f>
        <v>0</v>
      </c>
      <c r="P127" s="183"/>
      <c r="Q127" s="181"/>
      <c r="R127" s="3"/>
      <c r="S127" s="3"/>
      <c r="T127" s="3"/>
      <c r="U127" s="3"/>
      <c r="V127" s="3"/>
      <c r="W127" s="3"/>
      <c r="X127" s="3"/>
      <c r="Y127" s="3"/>
      <c r="Z127" s="3"/>
      <c r="AA127" s="3"/>
      <c r="AB127" s="3"/>
      <c r="AC127" s="3"/>
      <c r="AD127" s="3"/>
      <c r="AE127" s="3"/>
      <c r="AF127" s="3"/>
      <c r="AG127" s="3"/>
      <c r="AH127" s="3"/>
      <c r="AI127" s="3"/>
      <c r="AJ127" s="3"/>
      <c r="AK127" s="3"/>
      <c r="AL127" s="3"/>
      <c r="AM127" s="3"/>
      <c r="AN127" s="3"/>
      <c r="AO127" s="3"/>
      <c r="AP127" s="3"/>
      <c r="AQ127" s="3"/>
      <c r="AR127" s="3"/>
      <c r="AS127" s="3"/>
      <c r="AT127" s="3"/>
      <c r="AU127" s="3"/>
      <c r="AV127" s="3"/>
      <c r="AW127" s="3"/>
      <c r="AX127" s="3"/>
      <c r="AY127" s="3"/>
      <c r="AZ127" s="3"/>
    </row>
    <row r="128" spans="1:52" s="29" customFormat="1" ht="27.75" x14ac:dyDescent="0.2">
      <c r="A128" s="3"/>
      <c r="B128" s="241"/>
      <c r="C128" s="79" t="s">
        <v>309</v>
      </c>
      <c r="D128" s="8" t="s">
        <v>9</v>
      </c>
      <c r="E128" s="75"/>
      <c r="F128" s="76" t="s">
        <v>310</v>
      </c>
      <c r="G128" s="81" t="s">
        <v>169</v>
      </c>
      <c r="H128" s="81" t="s">
        <v>40</v>
      </c>
      <c r="I128" s="179"/>
      <c r="J128" s="9"/>
      <c r="K128" s="143">
        <f t="shared" si="26"/>
        <v>0</v>
      </c>
      <c r="L128" s="78">
        <v>0.2</v>
      </c>
      <c r="M128" s="143">
        <f t="shared" si="27"/>
        <v>0</v>
      </c>
      <c r="N128" s="143">
        <f t="shared" si="28"/>
        <v>0</v>
      </c>
      <c r="P128" s="183"/>
      <c r="Q128" s="181"/>
      <c r="R128" s="3"/>
      <c r="S128" s="3"/>
      <c r="T128" s="3"/>
      <c r="U128" s="3"/>
      <c r="V128" s="3"/>
      <c r="W128" s="3"/>
      <c r="X128" s="3"/>
      <c r="Y128" s="3"/>
      <c r="Z128" s="3"/>
      <c r="AA128" s="3"/>
      <c r="AB128" s="3"/>
      <c r="AC128" s="3"/>
      <c r="AD128" s="3"/>
      <c r="AE128" s="3"/>
      <c r="AF128" s="3"/>
      <c r="AG128" s="3"/>
      <c r="AH128" s="3"/>
      <c r="AI128" s="3"/>
      <c r="AJ128" s="3"/>
      <c r="AK128" s="3"/>
      <c r="AL128" s="3"/>
      <c r="AM128" s="3"/>
      <c r="AN128" s="3"/>
      <c r="AO128" s="3"/>
      <c r="AP128" s="3"/>
      <c r="AQ128" s="3"/>
      <c r="AR128" s="3"/>
      <c r="AS128" s="3"/>
      <c r="AT128" s="3"/>
      <c r="AU128" s="3"/>
      <c r="AV128" s="3"/>
      <c r="AW128" s="3"/>
      <c r="AX128" s="3"/>
      <c r="AY128" s="3"/>
      <c r="AZ128" s="3"/>
    </row>
    <row r="129" spans="1:52" s="29" customFormat="1" ht="22.5" customHeight="1" x14ac:dyDescent="0.25">
      <c r="B129" s="241" t="s">
        <v>311</v>
      </c>
      <c r="C129" s="83" t="s">
        <v>312</v>
      </c>
      <c r="D129" s="8" t="s">
        <v>313</v>
      </c>
      <c r="E129" s="75" t="s">
        <v>490</v>
      </c>
      <c r="F129" s="80" t="s">
        <v>314</v>
      </c>
      <c r="G129" s="81"/>
      <c r="H129" s="81" t="s">
        <v>12</v>
      </c>
      <c r="I129" s="141">
        <v>469.91</v>
      </c>
      <c r="J129" s="9"/>
      <c r="K129" s="143">
        <f t="shared" si="26"/>
        <v>0</v>
      </c>
      <c r="L129" s="82">
        <v>0</v>
      </c>
      <c r="M129" s="143">
        <f t="shared" si="27"/>
        <v>0</v>
      </c>
      <c r="N129" s="143">
        <f t="shared" si="28"/>
        <v>0</v>
      </c>
      <c r="O129"/>
      <c r="P129" s="183"/>
      <c r="Q129" s="181"/>
      <c r="R129" s="3"/>
      <c r="S129" s="3"/>
      <c r="T129" s="3"/>
      <c r="U129" s="3"/>
      <c r="V129" s="3"/>
      <c r="W129" s="3"/>
      <c r="X129" s="3"/>
      <c r="Y129" s="3"/>
      <c r="Z129" s="3"/>
      <c r="AA129" s="3"/>
      <c r="AB129" s="3"/>
      <c r="AC129" s="3"/>
      <c r="AD129" s="3"/>
      <c r="AE129" s="3"/>
      <c r="AF129" s="3"/>
      <c r="AG129" s="3"/>
      <c r="AH129" s="3"/>
      <c r="AI129" s="3"/>
      <c r="AJ129" s="3"/>
      <c r="AK129" s="3"/>
      <c r="AL129" s="3"/>
      <c r="AM129" s="3"/>
      <c r="AN129" s="3"/>
      <c r="AO129" s="3"/>
      <c r="AP129" s="3"/>
      <c r="AQ129" s="3"/>
      <c r="AR129" s="3"/>
      <c r="AS129" s="3"/>
      <c r="AT129" s="3"/>
      <c r="AU129" s="3"/>
      <c r="AV129" s="3"/>
      <c r="AW129" s="3"/>
      <c r="AX129" s="3"/>
      <c r="AY129" s="3"/>
      <c r="AZ129" s="3"/>
    </row>
    <row r="130" spans="1:52" s="29" customFormat="1" ht="22.5" customHeight="1" x14ac:dyDescent="0.25">
      <c r="B130" s="241"/>
      <c r="C130" s="106" t="s">
        <v>454</v>
      </c>
      <c r="D130" s="90" t="s">
        <v>313</v>
      </c>
      <c r="E130" s="75" t="s">
        <v>490</v>
      </c>
      <c r="F130" s="76" t="s">
        <v>315</v>
      </c>
      <c r="G130" s="140"/>
      <c r="H130" s="140" t="s">
        <v>12</v>
      </c>
      <c r="I130" s="141">
        <v>76.5</v>
      </c>
      <c r="J130" s="142"/>
      <c r="K130" s="143">
        <f t="shared" si="26"/>
        <v>0</v>
      </c>
      <c r="L130" s="146">
        <v>0</v>
      </c>
      <c r="M130" s="143"/>
      <c r="N130" s="143"/>
      <c r="O130"/>
      <c r="P130" s="183"/>
      <c r="Q130" s="181"/>
      <c r="R130" s="3"/>
      <c r="S130" s="3"/>
      <c r="T130" s="3"/>
      <c r="U130" s="3"/>
      <c r="V130" s="3"/>
      <c r="W130" s="3"/>
      <c r="X130" s="3"/>
      <c r="Y130" s="3"/>
      <c r="Z130" s="3"/>
      <c r="AA130" s="3"/>
      <c r="AB130" s="3"/>
      <c r="AC130" s="3"/>
      <c r="AD130" s="3"/>
      <c r="AE130" s="3"/>
      <c r="AF130" s="3"/>
      <c r="AG130" s="3"/>
      <c r="AH130" s="3"/>
      <c r="AI130" s="3"/>
      <c r="AJ130" s="3"/>
      <c r="AK130" s="3"/>
      <c r="AL130" s="3"/>
      <c r="AM130" s="3"/>
      <c r="AN130" s="3"/>
      <c r="AO130" s="3"/>
      <c r="AP130" s="3"/>
      <c r="AQ130" s="3"/>
      <c r="AR130" s="3"/>
      <c r="AS130" s="3"/>
      <c r="AT130" s="3"/>
      <c r="AU130" s="3"/>
      <c r="AV130" s="3"/>
      <c r="AW130" s="3"/>
      <c r="AX130" s="3"/>
      <c r="AY130" s="3"/>
      <c r="AZ130" s="3"/>
    </row>
    <row r="131" spans="1:52" s="29" customFormat="1" ht="22.5" customHeight="1" x14ac:dyDescent="0.25">
      <c r="B131" s="241"/>
      <c r="C131" s="106" t="s">
        <v>455</v>
      </c>
      <c r="D131" s="90" t="s">
        <v>313</v>
      </c>
      <c r="E131" s="75" t="s">
        <v>490</v>
      </c>
      <c r="F131" s="76" t="s">
        <v>315</v>
      </c>
      <c r="G131" s="140"/>
      <c r="H131" s="140" t="s">
        <v>12</v>
      </c>
      <c r="I131" s="141">
        <v>18.21</v>
      </c>
      <c r="J131" s="142"/>
      <c r="K131" s="143">
        <f t="shared" si="26"/>
        <v>0</v>
      </c>
      <c r="L131" s="146">
        <v>0</v>
      </c>
      <c r="M131" s="143">
        <f t="shared" si="27"/>
        <v>0</v>
      </c>
      <c r="N131" s="143">
        <f t="shared" si="28"/>
        <v>0</v>
      </c>
      <c r="O131" s="184"/>
      <c r="P131" s="183"/>
      <c r="Q131" s="181"/>
      <c r="R131" s="3"/>
      <c r="S131" s="3"/>
      <c r="T131" s="3"/>
      <c r="U131" s="3"/>
      <c r="V131" s="3"/>
      <c r="W131" s="3"/>
      <c r="X131" s="3"/>
      <c r="Y131" s="3"/>
      <c r="Z131" s="3"/>
      <c r="AA131" s="3"/>
      <c r="AB131" s="3"/>
      <c r="AC131" s="3"/>
      <c r="AD131" s="3"/>
      <c r="AE131" s="3"/>
      <c r="AF131" s="3"/>
      <c r="AG131" s="3"/>
      <c r="AH131" s="3"/>
      <c r="AI131" s="3"/>
      <c r="AJ131" s="3"/>
      <c r="AK131" s="3"/>
      <c r="AL131" s="3"/>
      <c r="AM131" s="3"/>
      <c r="AN131" s="3"/>
      <c r="AO131" s="3"/>
      <c r="AP131" s="3"/>
      <c r="AQ131" s="3"/>
      <c r="AR131" s="3"/>
      <c r="AS131" s="3"/>
      <c r="AT131" s="3"/>
      <c r="AU131" s="3"/>
      <c r="AV131" s="3"/>
      <c r="AW131" s="3"/>
      <c r="AX131" s="3"/>
      <c r="AY131" s="3"/>
      <c r="AZ131" s="3"/>
    </row>
    <row r="132" spans="1:52" s="29" customFormat="1" ht="22.5" customHeight="1" x14ac:dyDescent="0.25">
      <c r="B132" s="236" t="s">
        <v>316</v>
      </c>
      <c r="C132" s="83" t="s">
        <v>317</v>
      </c>
      <c r="D132" s="8" t="s">
        <v>15</v>
      </c>
      <c r="E132" s="75">
        <v>11.7</v>
      </c>
      <c r="F132" s="79" t="s">
        <v>317</v>
      </c>
      <c r="G132" s="81"/>
      <c r="H132" s="81" t="s">
        <v>20</v>
      </c>
      <c r="I132" s="141">
        <v>34.380000000000003</v>
      </c>
      <c r="J132" s="9"/>
      <c r="K132" s="143">
        <f t="shared" si="26"/>
        <v>0</v>
      </c>
      <c r="L132" s="82">
        <v>0</v>
      </c>
      <c r="M132" s="143">
        <f t="shared" si="27"/>
        <v>0</v>
      </c>
      <c r="N132" s="143">
        <f t="shared" si="28"/>
        <v>0</v>
      </c>
      <c r="O132"/>
      <c r="P132" s="183"/>
      <c r="Q132" s="181"/>
      <c r="R132" s="3"/>
      <c r="S132" s="3"/>
      <c r="T132" s="3"/>
      <c r="U132" s="3"/>
      <c r="V132" s="3"/>
      <c r="W132" s="3"/>
      <c r="X132" s="3"/>
      <c r="Y132" s="3"/>
      <c r="Z132" s="3"/>
      <c r="AA132" s="3"/>
      <c r="AB132" s="3"/>
      <c r="AC132" s="3"/>
      <c r="AD132" s="3"/>
      <c r="AE132" s="3"/>
      <c r="AF132" s="3"/>
      <c r="AG132" s="3"/>
      <c r="AH132" s="3"/>
      <c r="AI132" s="3"/>
      <c r="AJ132" s="3"/>
      <c r="AK132" s="3"/>
      <c r="AL132" s="3"/>
      <c r="AM132" s="3"/>
      <c r="AN132" s="3"/>
      <c r="AO132" s="3"/>
      <c r="AP132" s="3"/>
      <c r="AQ132" s="3"/>
      <c r="AR132" s="3"/>
      <c r="AS132" s="3"/>
      <c r="AT132" s="3"/>
      <c r="AU132" s="3"/>
      <c r="AV132" s="3"/>
      <c r="AW132" s="3"/>
      <c r="AX132" s="3"/>
      <c r="AY132" s="3"/>
      <c r="AZ132" s="3"/>
    </row>
    <row r="133" spans="1:52" s="29" customFormat="1" ht="22.5" customHeight="1" x14ac:dyDescent="0.25">
      <c r="B133" s="238"/>
      <c r="C133" s="83" t="s">
        <v>318</v>
      </c>
      <c r="D133" s="8" t="s">
        <v>15</v>
      </c>
      <c r="E133" s="75">
        <v>11.7</v>
      </c>
      <c r="F133" s="79" t="s">
        <v>318</v>
      </c>
      <c r="G133" s="81"/>
      <c r="H133" s="81" t="s">
        <v>12</v>
      </c>
      <c r="I133" s="141">
        <v>246.36</v>
      </c>
      <c r="J133" s="9"/>
      <c r="K133" s="143">
        <f t="shared" si="26"/>
        <v>0</v>
      </c>
      <c r="L133" s="82">
        <v>0</v>
      </c>
      <c r="M133" s="143">
        <f t="shared" si="27"/>
        <v>0</v>
      </c>
      <c r="N133" s="143">
        <f t="shared" si="28"/>
        <v>0</v>
      </c>
      <c r="O133"/>
      <c r="P133" s="183"/>
      <c r="Q133" s="181"/>
      <c r="R133" s="3"/>
      <c r="S133" s="3"/>
      <c r="T133" s="3"/>
      <c r="U133" s="3"/>
      <c r="V133" s="3"/>
      <c r="W133" s="3"/>
      <c r="X133" s="3"/>
      <c r="Y133" s="3"/>
      <c r="Z133" s="3"/>
      <c r="AA133" s="3"/>
      <c r="AB133" s="3"/>
      <c r="AC133" s="3"/>
      <c r="AD133" s="3"/>
      <c r="AE133" s="3"/>
      <c r="AF133" s="3"/>
      <c r="AG133" s="3"/>
      <c r="AH133" s="3"/>
      <c r="AI133" s="3"/>
      <c r="AJ133" s="3"/>
      <c r="AK133" s="3"/>
      <c r="AL133" s="3"/>
      <c r="AM133" s="3"/>
      <c r="AN133" s="3"/>
      <c r="AO133" s="3"/>
      <c r="AP133" s="3"/>
      <c r="AQ133" s="3"/>
      <c r="AR133" s="3"/>
      <c r="AS133" s="3"/>
      <c r="AT133" s="3"/>
      <c r="AU133" s="3"/>
      <c r="AV133" s="3"/>
      <c r="AW133" s="3"/>
      <c r="AX133" s="3"/>
      <c r="AY133" s="3"/>
      <c r="AZ133" s="3"/>
    </row>
    <row r="134" spans="1:52" s="29" customFormat="1" ht="22.5" customHeight="1" x14ac:dyDescent="0.25">
      <c r="A134" s="3"/>
      <c r="B134" s="236" t="s">
        <v>319</v>
      </c>
      <c r="C134" s="83" t="s">
        <v>320</v>
      </c>
      <c r="D134" s="8" t="s">
        <v>15</v>
      </c>
      <c r="E134" s="75">
        <v>11.4</v>
      </c>
      <c r="F134" s="79" t="s">
        <v>320</v>
      </c>
      <c r="G134" s="81"/>
      <c r="H134" s="81" t="s">
        <v>321</v>
      </c>
      <c r="I134" s="141">
        <v>447.94</v>
      </c>
      <c r="J134" s="9"/>
      <c r="K134" s="143">
        <f t="shared" si="26"/>
        <v>0</v>
      </c>
      <c r="L134" s="82">
        <v>0</v>
      </c>
      <c r="M134" s="143">
        <f t="shared" si="27"/>
        <v>0</v>
      </c>
      <c r="N134" s="143">
        <f t="shared" si="28"/>
        <v>0</v>
      </c>
      <c r="O134"/>
      <c r="P134" s="183"/>
      <c r="Q134" s="181"/>
      <c r="R134" s="3"/>
      <c r="S134" s="3"/>
      <c r="T134" s="3"/>
      <c r="U134" s="3"/>
      <c r="V134" s="3"/>
      <c r="W134" s="3"/>
      <c r="X134" s="3"/>
      <c r="Y134" s="3"/>
      <c r="Z134" s="3"/>
      <c r="AA134" s="3"/>
      <c r="AB134" s="3"/>
      <c r="AC134" s="3"/>
      <c r="AD134" s="3"/>
      <c r="AE134" s="3"/>
      <c r="AF134" s="3"/>
      <c r="AG134" s="3"/>
      <c r="AH134" s="3"/>
      <c r="AI134" s="3"/>
      <c r="AJ134" s="3"/>
      <c r="AK134" s="3"/>
      <c r="AL134" s="3"/>
      <c r="AM134" s="3"/>
      <c r="AN134" s="3"/>
      <c r="AO134" s="3"/>
      <c r="AP134" s="3"/>
      <c r="AQ134" s="3"/>
      <c r="AR134" s="3"/>
      <c r="AS134" s="3"/>
      <c r="AT134" s="3"/>
      <c r="AU134" s="3"/>
      <c r="AV134" s="3"/>
      <c r="AW134" s="3"/>
      <c r="AX134" s="3"/>
      <c r="AY134" s="3"/>
      <c r="AZ134" s="3"/>
    </row>
    <row r="135" spans="1:52" s="29" customFormat="1" ht="22.5" customHeight="1" x14ac:dyDescent="0.25">
      <c r="A135" s="3"/>
      <c r="B135" s="238"/>
      <c r="C135" s="83" t="s">
        <v>322</v>
      </c>
      <c r="D135" s="8" t="s">
        <v>15</v>
      </c>
      <c r="E135" s="75">
        <v>11.4</v>
      </c>
      <c r="F135" s="79" t="s">
        <v>322</v>
      </c>
      <c r="G135" s="81"/>
      <c r="H135" s="81" t="s">
        <v>321</v>
      </c>
      <c r="I135" s="141">
        <v>813.62</v>
      </c>
      <c r="J135" s="9"/>
      <c r="K135" s="143">
        <f t="shared" si="26"/>
        <v>0</v>
      </c>
      <c r="L135" s="82">
        <v>0</v>
      </c>
      <c r="M135" s="143">
        <f t="shared" si="27"/>
        <v>0</v>
      </c>
      <c r="N135" s="143">
        <f t="shared" si="28"/>
        <v>0</v>
      </c>
      <c r="O135"/>
      <c r="P135" s="183"/>
      <c r="Q135" s="181"/>
      <c r="R135" s="3"/>
      <c r="S135" s="3"/>
      <c r="T135" s="3"/>
      <c r="U135" s="3"/>
      <c r="V135" s="3"/>
      <c r="W135" s="3"/>
      <c r="X135" s="3"/>
      <c r="Y135" s="3"/>
      <c r="Z135" s="3"/>
      <c r="AA135" s="3"/>
      <c r="AB135" s="3"/>
      <c r="AC135" s="3"/>
      <c r="AD135" s="3"/>
      <c r="AE135" s="3"/>
      <c r="AF135" s="3"/>
      <c r="AG135" s="3"/>
      <c r="AH135" s="3"/>
      <c r="AI135" s="3"/>
      <c r="AJ135" s="3"/>
      <c r="AK135" s="3"/>
      <c r="AL135" s="3"/>
      <c r="AM135" s="3"/>
      <c r="AN135" s="3"/>
      <c r="AO135" s="3"/>
      <c r="AP135" s="3"/>
      <c r="AQ135" s="3"/>
      <c r="AR135" s="3"/>
      <c r="AS135" s="3"/>
      <c r="AT135" s="3"/>
      <c r="AU135" s="3"/>
      <c r="AV135" s="3"/>
      <c r="AW135" s="3"/>
      <c r="AX135" s="3"/>
      <c r="AY135" s="3"/>
      <c r="AZ135" s="3"/>
    </row>
    <row r="136" spans="1:52" s="29" customFormat="1" ht="34.5" customHeight="1" x14ac:dyDescent="0.2">
      <c r="A136" s="3"/>
      <c r="B136" s="236" t="s">
        <v>29</v>
      </c>
      <c r="C136" s="80" t="s">
        <v>323</v>
      </c>
      <c r="D136" s="10" t="s">
        <v>9</v>
      </c>
      <c r="E136" s="75">
        <v>14</v>
      </c>
      <c r="F136" s="76" t="s">
        <v>30</v>
      </c>
      <c r="G136" s="10" t="s">
        <v>169</v>
      </c>
      <c r="H136" s="10" t="s">
        <v>31</v>
      </c>
      <c r="I136" s="179"/>
      <c r="J136" s="9"/>
      <c r="K136" s="143">
        <f t="shared" si="26"/>
        <v>0</v>
      </c>
      <c r="L136" s="82">
        <v>0</v>
      </c>
      <c r="M136" s="143">
        <f t="shared" si="27"/>
        <v>0</v>
      </c>
      <c r="N136" s="143">
        <f t="shared" si="28"/>
        <v>0</v>
      </c>
      <c r="P136" s="183"/>
      <c r="Q136" s="181"/>
      <c r="R136" s="3"/>
      <c r="S136" s="3"/>
      <c r="T136" s="3"/>
      <c r="U136" s="3"/>
      <c r="V136" s="3"/>
      <c r="W136" s="3"/>
      <c r="X136" s="3"/>
      <c r="Y136" s="3"/>
      <c r="Z136" s="3"/>
      <c r="AA136" s="3"/>
      <c r="AB136" s="3"/>
      <c r="AC136" s="3"/>
      <c r="AD136" s="3"/>
      <c r="AE136" s="3"/>
      <c r="AF136" s="3"/>
      <c r="AG136" s="3"/>
      <c r="AH136" s="3"/>
      <c r="AI136" s="3"/>
      <c r="AJ136" s="3"/>
      <c r="AK136" s="3"/>
      <c r="AL136" s="3"/>
      <c r="AM136" s="3"/>
      <c r="AN136" s="3"/>
      <c r="AO136" s="3"/>
      <c r="AP136" s="3"/>
      <c r="AQ136" s="3"/>
      <c r="AR136" s="3"/>
      <c r="AS136" s="3"/>
      <c r="AT136" s="3"/>
      <c r="AU136" s="3"/>
      <c r="AV136" s="3"/>
      <c r="AW136" s="3"/>
      <c r="AX136" s="3"/>
      <c r="AY136" s="3"/>
      <c r="AZ136" s="3"/>
    </row>
    <row r="137" spans="1:52" s="147" customFormat="1" ht="34.5" customHeight="1" x14ac:dyDescent="0.25">
      <c r="A137" s="145"/>
      <c r="B137" s="238"/>
      <c r="C137" s="151" t="s">
        <v>470</v>
      </c>
      <c r="D137" s="75" t="s">
        <v>9</v>
      </c>
      <c r="E137" s="75">
        <v>11.3</v>
      </c>
      <c r="F137" s="151" t="s">
        <v>470</v>
      </c>
      <c r="G137" s="148"/>
      <c r="H137" s="75" t="s">
        <v>497</v>
      </c>
      <c r="I137" s="141">
        <v>301.62</v>
      </c>
      <c r="J137" s="142"/>
      <c r="K137" s="143">
        <f t="shared" si="26"/>
        <v>0</v>
      </c>
      <c r="L137" s="146">
        <v>0</v>
      </c>
      <c r="M137" s="143">
        <f t="shared" si="27"/>
        <v>0</v>
      </c>
      <c r="N137" s="143">
        <f t="shared" si="28"/>
        <v>0</v>
      </c>
      <c r="O137" s="54"/>
      <c r="P137" s="183"/>
      <c r="Q137" s="181"/>
      <c r="R137" s="145"/>
      <c r="S137" s="145"/>
      <c r="T137" s="145"/>
      <c r="U137" s="145"/>
      <c r="V137" s="145"/>
      <c r="W137" s="145"/>
      <c r="X137" s="145"/>
      <c r="Y137" s="145"/>
      <c r="Z137" s="145"/>
      <c r="AA137" s="145"/>
      <c r="AB137" s="145"/>
      <c r="AC137" s="145"/>
      <c r="AD137" s="145"/>
      <c r="AE137" s="145"/>
      <c r="AF137" s="145"/>
      <c r="AG137" s="145"/>
      <c r="AH137" s="145"/>
      <c r="AI137" s="145"/>
      <c r="AJ137" s="145"/>
      <c r="AK137" s="145"/>
      <c r="AL137" s="145"/>
      <c r="AM137" s="145"/>
      <c r="AN137" s="145"/>
      <c r="AO137" s="145"/>
      <c r="AP137" s="145"/>
      <c r="AQ137" s="145"/>
      <c r="AR137" s="145"/>
      <c r="AS137" s="145"/>
      <c r="AT137" s="145"/>
      <c r="AU137" s="145"/>
      <c r="AV137" s="145"/>
      <c r="AW137" s="145"/>
      <c r="AX137" s="145"/>
      <c r="AY137" s="145"/>
      <c r="AZ137" s="145"/>
    </row>
    <row r="138" spans="1:52" s="147" customFormat="1" ht="34.5" customHeight="1" x14ac:dyDescent="0.25">
      <c r="A138" s="145"/>
      <c r="B138" s="236" t="s">
        <v>34</v>
      </c>
      <c r="C138" s="151" t="s">
        <v>377</v>
      </c>
      <c r="D138" s="90" t="s">
        <v>15</v>
      </c>
      <c r="E138" s="75" t="s">
        <v>582</v>
      </c>
      <c r="F138" s="151" t="s">
        <v>377</v>
      </c>
      <c r="G138" s="148"/>
      <c r="H138" s="101" t="s">
        <v>493</v>
      </c>
      <c r="I138" s="141">
        <v>799.78</v>
      </c>
      <c r="J138" s="142"/>
      <c r="K138" s="143">
        <f t="shared" si="26"/>
        <v>0</v>
      </c>
      <c r="L138" s="146">
        <v>0</v>
      </c>
      <c r="M138" s="143">
        <f t="shared" si="27"/>
        <v>0</v>
      </c>
      <c r="N138" s="143">
        <f t="shared" si="28"/>
        <v>0</v>
      </c>
      <c r="O138" s="54"/>
      <c r="P138" s="183"/>
      <c r="Q138" s="181"/>
      <c r="R138" s="145"/>
      <c r="S138" s="145"/>
      <c r="T138" s="145"/>
      <c r="U138" s="145"/>
      <c r="V138" s="145"/>
      <c r="W138" s="145"/>
      <c r="X138" s="145"/>
      <c r="Y138" s="145"/>
      <c r="Z138" s="145"/>
      <c r="AA138" s="145"/>
      <c r="AB138" s="145"/>
      <c r="AC138" s="145"/>
      <c r="AD138" s="145"/>
      <c r="AE138" s="145"/>
      <c r="AF138" s="145"/>
      <c r="AG138" s="145"/>
      <c r="AH138" s="145"/>
      <c r="AI138" s="145"/>
      <c r="AJ138" s="145"/>
      <c r="AK138" s="145"/>
      <c r="AL138" s="145"/>
      <c r="AM138" s="145"/>
      <c r="AN138" s="145"/>
      <c r="AO138" s="145"/>
      <c r="AP138" s="145"/>
      <c r="AQ138" s="145"/>
      <c r="AR138" s="145"/>
      <c r="AS138" s="145"/>
      <c r="AT138" s="145"/>
      <c r="AU138" s="145"/>
      <c r="AV138" s="145"/>
      <c r="AW138" s="145"/>
      <c r="AX138" s="145"/>
      <c r="AY138" s="145"/>
      <c r="AZ138" s="145"/>
    </row>
    <row r="139" spans="1:52" s="147" customFormat="1" ht="30.75" customHeight="1" x14ac:dyDescent="0.25">
      <c r="A139" s="145"/>
      <c r="B139" s="237"/>
      <c r="C139" s="149" t="s">
        <v>468</v>
      </c>
      <c r="D139" s="90" t="s">
        <v>15</v>
      </c>
      <c r="E139" s="75" t="s">
        <v>582</v>
      </c>
      <c r="F139" s="149" t="s">
        <v>468</v>
      </c>
      <c r="G139" s="150"/>
      <c r="H139" s="101" t="s">
        <v>493</v>
      </c>
      <c r="I139" s="141">
        <v>997.55</v>
      </c>
      <c r="J139" s="142"/>
      <c r="K139" s="143">
        <f t="shared" si="26"/>
        <v>0</v>
      </c>
      <c r="L139" s="146">
        <v>0</v>
      </c>
      <c r="M139" s="143">
        <f t="shared" si="27"/>
        <v>0</v>
      </c>
      <c r="N139" s="143">
        <f t="shared" si="28"/>
        <v>0</v>
      </c>
      <c r="O139" s="54"/>
      <c r="P139" s="183"/>
      <c r="Q139" s="181"/>
      <c r="R139" s="145"/>
      <c r="S139" s="145"/>
      <c r="T139" s="145"/>
      <c r="U139" s="145"/>
      <c r="V139" s="145"/>
      <c r="W139" s="145"/>
      <c r="X139" s="145"/>
      <c r="Y139" s="145"/>
      <c r="Z139" s="145"/>
      <c r="AA139" s="145"/>
      <c r="AB139" s="145"/>
      <c r="AC139" s="145"/>
      <c r="AD139" s="145"/>
      <c r="AE139" s="145"/>
      <c r="AF139" s="145"/>
      <c r="AG139" s="145"/>
      <c r="AH139" s="145"/>
      <c r="AI139" s="145"/>
      <c r="AJ139" s="145"/>
      <c r="AK139" s="145"/>
      <c r="AL139" s="145"/>
      <c r="AM139" s="145"/>
      <c r="AN139" s="145"/>
      <c r="AO139" s="145"/>
      <c r="AP139" s="145"/>
      <c r="AQ139" s="145"/>
      <c r="AR139" s="145"/>
      <c r="AS139" s="145"/>
      <c r="AT139" s="145"/>
      <c r="AU139" s="145"/>
      <c r="AV139" s="145"/>
      <c r="AW139" s="145"/>
      <c r="AX139" s="145"/>
      <c r="AY139" s="145"/>
      <c r="AZ139" s="145"/>
    </row>
    <row r="140" spans="1:52" s="147" customFormat="1" ht="30.75" customHeight="1" x14ac:dyDescent="0.25">
      <c r="A140" s="145"/>
      <c r="B140" s="237"/>
      <c r="C140" s="100" t="s">
        <v>469</v>
      </c>
      <c r="D140" s="90" t="s">
        <v>15</v>
      </c>
      <c r="E140" s="75" t="s">
        <v>582</v>
      </c>
      <c r="F140" s="149" t="s">
        <v>469</v>
      </c>
      <c r="G140" s="101"/>
      <c r="H140" s="101" t="s">
        <v>493</v>
      </c>
      <c r="I140" s="141">
        <v>1231.44</v>
      </c>
      <c r="J140" s="142"/>
      <c r="K140" s="143">
        <f t="shared" si="26"/>
        <v>0</v>
      </c>
      <c r="L140" s="146">
        <v>0</v>
      </c>
      <c r="M140" s="143">
        <f t="shared" si="27"/>
        <v>0</v>
      </c>
      <c r="N140" s="143">
        <f t="shared" si="28"/>
        <v>0</v>
      </c>
      <c r="O140" s="54"/>
      <c r="P140" s="183"/>
      <c r="Q140" s="181"/>
      <c r="R140" s="145"/>
      <c r="S140" s="145"/>
      <c r="T140" s="145"/>
      <c r="U140" s="145"/>
      <c r="V140" s="145"/>
      <c r="W140" s="145"/>
      <c r="X140" s="145"/>
      <c r="Y140" s="145"/>
      <c r="Z140" s="145"/>
      <c r="AA140" s="145"/>
      <c r="AB140" s="145"/>
      <c r="AC140" s="145"/>
      <c r="AD140" s="145"/>
      <c r="AE140" s="145"/>
      <c r="AF140" s="145"/>
      <c r="AG140" s="145"/>
      <c r="AH140" s="145"/>
      <c r="AI140" s="145"/>
      <c r="AJ140" s="145"/>
      <c r="AK140" s="145"/>
      <c r="AL140" s="145"/>
      <c r="AM140" s="145"/>
      <c r="AN140" s="145"/>
      <c r="AO140" s="145"/>
      <c r="AP140" s="145"/>
      <c r="AQ140" s="145"/>
      <c r="AR140" s="145"/>
      <c r="AS140" s="145"/>
      <c r="AT140" s="145"/>
      <c r="AU140" s="145"/>
      <c r="AV140" s="145"/>
      <c r="AW140" s="145"/>
      <c r="AX140" s="145"/>
      <c r="AY140" s="145"/>
      <c r="AZ140" s="145"/>
    </row>
    <row r="141" spans="1:52" s="147" customFormat="1" ht="31.5" customHeight="1" x14ac:dyDescent="0.25">
      <c r="A141" s="145"/>
      <c r="B141" s="237"/>
      <c r="C141" s="100" t="s">
        <v>392</v>
      </c>
      <c r="D141" s="90" t="s">
        <v>15</v>
      </c>
      <c r="E141" s="75" t="s">
        <v>582</v>
      </c>
      <c r="F141" s="100" t="s">
        <v>392</v>
      </c>
      <c r="G141" s="101"/>
      <c r="H141" s="101" t="s">
        <v>35</v>
      </c>
      <c r="I141" s="141">
        <v>110.8</v>
      </c>
      <c r="J141" s="142"/>
      <c r="K141" s="143">
        <f t="shared" si="26"/>
        <v>0</v>
      </c>
      <c r="L141" s="146">
        <v>0</v>
      </c>
      <c r="M141" s="143">
        <f t="shared" si="27"/>
        <v>0</v>
      </c>
      <c r="N141" s="143">
        <f t="shared" si="28"/>
        <v>0</v>
      </c>
      <c r="O141" s="54"/>
      <c r="P141" s="183"/>
      <c r="Q141" s="181"/>
      <c r="R141" s="145"/>
      <c r="S141" s="145"/>
      <c r="T141" s="145"/>
      <c r="U141" s="145"/>
      <c r="V141" s="145"/>
      <c r="W141" s="145"/>
      <c r="X141" s="145"/>
      <c r="Y141" s="145"/>
      <c r="Z141" s="145"/>
      <c r="AA141" s="145"/>
      <c r="AB141" s="145"/>
      <c r="AC141" s="145"/>
      <c r="AD141" s="145"/>
      <c r="AE141" s="145"/>
      <c r="AF141" s="145"/>
      <c r="AG141" s="145"/>
      <c r="AH141" s="145"/>
      <c r="AI141" s="145"/>
      <c r="AJ141" s="145"/>
      <c r="AK141" s="145"/>
      <c r="AL141" s="145"/>
      <c r="AM141" s="145"/>
      <c r="AN141" s="145"/>
      <c r="AO141" s="145"/>
      <c r="AP141" s="145"/>
      <c r="AQ141" s="145"/>
      <c r="AR141" s="145"/>
      <c r="AS141" s="145"/>
      <c r="AT141" s="145"/>
      <c r="AU141" s="145"/>
      <c r="AV141" s="145"/>
      <c r="AW141" s="145"/>
      <c r="AX141" s="145"/>
      <c r="AY141" s="145"/>
      <c r="AZ141" s="145"/>
    </row>
    <row r="142" spans="1:52" s="147" customFormat="1" ht="31.5" customHeight="1" x14ac:dyDescent="0.25">
      <c r="A142" s="145"/>
      <c r="B142" s="237"/>
      <c r="C142" s="100" t="s">
        <v>378</v>
      </c>
      <c r="D142" s="90" t="s">
        <v>15</v>
      </c>
      <c r="E142" s="75" t="s">
        <v>583</v>
      </c>
      <c r="F142" s="100" t="s">
        <v>378</v>
      </c>
      <c r="G142" s="101"/>
      <c r="H142" s="101" t="s">
        <v>495</v>
      </c>
      <c r="I142" s="141">
        <v>1658.97</v>
      </c>
      <c r="J142" s="142"/>
      <c r="K142" s="143">
        <f t="shared" si="26"/>
        <v>0</v>
      </c>
      <c r="L142" s="146">
        <v>0</v>
      </c>
      <c r="M142" s="143">
        <f t="shared" si="27"/>
        <v>0</v>
      </c>
      <c r="N142" s="143">
        <f t="shared" si="28"/>
        <v>0</v>
      </c>
      <c r="O142" s="54"/>
      <c r="P142" s="183"/>
      <c r="Q142" s="181"/>
      <c r="R142" s="145"/>
      <c r="S142" s="145"/>
      <c r="T142" s="145"/>
      <c r="U142" s="145"/>
      <c r="V142" s="145"/>
      <c r="W142" s="145"/>
      <c r="X142" s="145"/>
      <c r="Y142" s="145"/>
      <c r="Z142" s="145"/>
      <c r="AA142" s="145"/>
      <c r="AB142" s="145"/>
      <c r="AC142" s="145"/>
      <c r="AD142" s="145"/>
      <c r="AE142" s="145"/>
      <c r="AF142" s="145"/>
      <c r="AG142" s="145"/>
      <c r="AH142" s="145"/>
      <c r="AI142" s="145"/>
      <c r="AJ142" s="145"/>
      <c r="AK142" s="145"/>
      <c r="AL142" s="145"/>
      <c r="AM142" s="145"/>
      <c r="AN142" s="145"/>
      <c r="AO142" s="145"/>
      <c r="AP142" s="145"/>
      <c r="AQ142" s="145"/>
      <c r="AR142" s="145"/>
      <c r="AS142" s="145"/>
      <c r="AT142" s="145"/>
      <c r="AU142" s="145"/>
      <c r="AV142" s="145"/>
      <c r="AW142" s="145"/>
      <c r="AX142" s="145"/>
      <c r="AY142" s="145"/>
      <c r="AZ142" s="145"/>
    </row>
    <row r="143" spans="1:52" s="147" customFormat="1" ht="31.5" customHeight="1" x14ac:dyDescent="0.25">
      <c r="A143" s="145"/>
      <c r="B143" s="237"/>
      <c r="C143" s="100" t="s">
        <v>379</v>
      </c>
      <c r="D143" s="90" t="s">
        <v>15</v>
      </c>
      <c r="E143" s="75" t="s">
        <v>583</v>
      </c>
      <c r="F143" s="100" t="s">
        <v>379</v>
      </c>
      <c r="G143" s="101"/>
      <c r="H143" s="101" t="s">
        <v>494</v>
      </c>
      <c r="I143" s="141">
        <v>2089.96</v>
      </c>
      <c r="J143" s="142"/>
      <c r="K143" s="143">
        <f t="shared" si="26"/>
        <v>0</v>
      </c>
      <c r="L143" s="146">
        <v>0</v>
      </c>
      <c r="M143" s="143">
        <f t="shared" si="27"/>
        <v>0</v>
      </c>
      <c r="N143" s="143">
        <f t="shared" si="28"/>
        <v>0</v>
      </c>
      <c r="O143" s="54"/>
      <c r="P143" s="183"/>
      <c r="Q143" s="181"/>
      <c r="R143" s="145"/>
      <c r="S143" s="145"/>
      <c r="T143" s="145"/>
      <c r="U143" s="145"/>
      <c r="V143" s="145"/>
      <c r="W143" s="145"/>
      <c r="X143" s="145"/>
      <c r="Y143" s="145"/>
      <c r="Z143" s="145"/>
      <c r="AA143" s="145"/>
      <c r="AB143" s="145"/>
      <c r="AC143" s="145"/>
      <c r="AD143" s="145"/>
      <c r="AE143" s="145"/>
      <c r="AF143" s="145"/>
      <c r="AG143" s="145"/>
      <c r="AH143" s="145"/>
      <c r="AI143" s="145"/>
      <c r="AJ143" s="145"/>
      <c r="AK143" s="145"/>
      <c r="AL143" s="145"/>
      <c r="AM143" s="145"/>
      <c r="AN143" s="145"/>
      <c r="AO143" s="145"/>
      <c r="AP143" s="145"/>
      <c r="AQ143" s="145"/>
      <c r="AR143" s="145"/>
      <c r="AS143" s="145"/>
      <c r="AT143" s="145"/>
      <c r="AU143" s="145"/>
      <c r="AV143" s="145"/>
      <c r="AW143" s="145"/>
      <c r="AX143" s="145"/>
      <c r="AY143" s="145"/>
      <c r="AZ143" s="145"/>
    </row>
    <row r="144" spans="1:52" s="147" customFormat="1" ht="72" customHeight="1" x14ac:dyDescent="0.25">
      <c r="A144" s="145"/>
      <c r="B144" s="237"/>
      <c r="C144" s="100" t="s">
        <v>498</v>
      </c>
      <c r="D144" s="90" t="s">
        <v>15</v>
      </c>
      <c r="E144" s="75" t="s">
        <v>584</v>
      </c>
      <c r="F144" s="100" t="s">
        <v>499</v>
      </c>
      <c r="G144" s="101"/>
      <c r="H144" s="101" t="s">
        <v>493</v>
      </c>
      <c r="I144" s="141">
        <v>1262.5899999999999</v>
      </c>
      <c r="J144" s="142"/>
      <c r="K144" s="143">
        <f t="shared" si="26"/>
        <v>0</v>
      </c>
      <c r="L144" s="146">
        <v>0</v>
      </c>
      <c r="M144" s="143">
        <f t="shared" si="27"/>
        <v>0</v>
      </c>
      <c r="N144" s="143">
        <f t="shared" si="28"/>
        <v>0</v>
      </c>
      <c r="O144" s="54"/>
      <c r="P144" s="183"/>
      <c r="Q144" s="181"/>
      <c r="R144" s="145"/>
      <c r="S144" s="145"/>
      <c r="T144" s="145"/>
      <c r="U144" s="145"/>
      <c r="V144" s="145"/>
      <c r="W144" s="145"/>
      <c r="X144" s="145"/>
      <c r="Y144" s="145"/>
      <c r="Z144" s="145"/>
      <c r="AA144" s="145"/>
      <c r="AB144" s="145"/>
      <c r="AC144" s="145"/>
      <c r="AD144" s="145"/>
      <c r="AE144" s="145"/>
      <c r="AF144" s="145"/>
      <c r="AG144" s="145"/>
      <c r="AH144" s="145"/>
      <c r="AI144" s="145"/>
      <c r="AJ144" s="145"/>
      <c r="AK144" s="145"/>
      <c r="AL144" s="145"/>
      <c r="AM144" s="145"/>
      <c r="AN144" s="145"/>
      <c r="AO144" s="145"/>
      <c r="AP144" s="145"/>
      <c r="AQ144" s="145"/>
      <c r="AR144" s="145"/>
      <c r="AS144" s="145"/>
      <c r="AT144" s="145"/>
      <c r="AU144" s="145"/>
      <c r="AV144" s="145"/>
      <c r="AW144" s="145"/>
      <c r="AX144" s="145"/>
      <c r="AY144" s="145"/>
      <c r="AZ144" s="145"/>
    </row>
    <row r="145" spans="1:52" s="29" customFormat="1" ht="27.75" customHeight="1" x14ac:dyDescent="0.25">
      <c r="A145" s="3"/>
      <c r="B145" s="237"/>
      <c r="C145" s="74" t="s">
        <v>471</v>
      </c>
      <c r="D145" s="8" t="s">
        <v>15</v>
      </c>
      <c r="E145" s="75" t="s">
        <v>585</v>
      </c>
      <c r="F145" s="74" t="s">
        <v>471</v>
      </c>
      <c r="G145" s="91"/>
      <c r="H145" s="91" t="s">
        <v>12</v>
      </c>
      <c r="I145" s="179"/>
      <c r="J145" s="9"/>
      <c r="K145" s="143">
        <f t="shared" si="26"/>
        <v>0</v>
      </c>
      <c r="L145" s="82">
        <v>0</v>
      </c>
      <c r="M145" s="143">
        <f t="shared" si="27"/>
        <v>0</v>
      </c>
      <c r="N145" s="143">
        <f t="shared" si="28"/>
        <v>0</v>
      </c>
      <c r="O145"/>
      <c r="P145" s="183"/>
      <c r="Q145" s="181"/>
      <c r="R145" s="3"/>
      <c r="S145" s="3"/>
      <c r="T145" s="3"/>
      <c r="U145" s="3"/>
      <c r="V145" s="3"/>
      <c r="W145" s="3"/>
      <c r="X145" s="3"/>
      <c r="Y145" s="3"/>
      <c r="Z145" s="3"/>
      <c r="AA145" s="3"/>
      <c r="AB145" s="3"/>
      <c r="AC145" s="3"/>
      <c r="AD145" s="3"/>
      <c r="AE145" s="3"/>
      <c r="AF145" s="3"/>
      <c r="AG145" s="3"/>
      <c r="AH145" s="3"/>
      <c r="AI145" s="3"/>
      <c r="AJ145" s="3"/>
      <c r="AK145" s="3"/>
      <c r="AL145" s="3"/>
      <c r="AM145" s="3"/>
      <c r="AN145" s="3"/>
      <c r="AO145" s="3"/>
      <c r="AP145" s="3"/>
      <c r="AQ145" s="3"/>
      <c r="AR145" s="3"/>
      <c r="AS145" s="3"/>
      <c r="AT145" s="3"/>
      <c r="AU145" s="3"/>
      <c r="AV145" s="3"/>
      <c r="AW145" s="3"/>
      <c r="AX145" s="3"/>
      <c r="AY145" s="3"/>
      <c r="AZ145" s="3"/>
    </row>
    <row r="146" spans="1:52" s="29" customFormat="1" ht="27.75" customHeight="1" x14ac:dyDescent="0.25">
      <c r="A146" s="3"/>
      <c r="B146" s="237"/>
      <c r="C146" s="100" t="s">
        <v>472</v>
      </c>
      <c r="D146" s="90" t="s">
        <v>15</v>
      </c>
      <c r="E146" s="75" t="s">
        <v>584</v>
      </c>
      <c r="F146" s="100" t="s">
        <v>472</v>
      </c>
      <c r="G146" s="101"/>
      <c r="H146" s="101" t="s">
        <v>493</v>
      </c>
      <c r="I146" s="141">
        <v>3140.24</v>
      </c>
      <c r="J146" s="142"/>
      <c r="K146" s="143">
        <f t="shared" si="26"/>
        <v>0</v>
      </c>
      <c r="L146" s="146">
        <v>0</v>
      </c>
      <c r="M146" s="143"/>
      <c r="N146" s="143"/>
      <c r="O146"/>
      <c r="P146" s="183"/>
      <c r="Q146" s="181"/>
      <c r="R146" s="3"/>
      <c r="S146" s="3"/>
      <c r="T146" s="3"/>
      <c r="U146" s="3"/>
      <c r="V146" s="3"/>
      <c r="W146" s="3"/>
      <c r="X146" s="3"/>
      <c r="Y146" s="3"/>
      <c r="Z146" s="3"/>
      <c r="AA146" s="3"/>
      <c r="AB146" s="3"/>
      <c r="AC146" s="3"/>
      <c r="AD146" s="3"/>
      <c r="AE146" s="3"/>
      <c r="AF146" s="3"/>
      <c r="AG146" s="3"/>
      <c r="AH146" s="3"/>
      <c r="AI146" s="3"/>
      <c r="AJ146" s="3"/>
      <c r="AK146" s="3"/>
      <c r="AL146" s="3"/>
      <c r="AM146" s="3"/>
      <c r="AN146" s="3"/>
      <c r="AO146" s="3"/>
      <c r="AP146" s="3"/>
      <c r="AQ146" s="3"/>
      <c r="AR146" s="3"/>
      <c r="AS146" s="3"/>
      <c r="AT146" s="3"/>
      <c r="AU146" s="3"/>
      <c r="AV146" s="3"/>
      <c r="AW146" s="3"/>
      <c r="AX146" s="3"/>
      <c r="AY146" s="3"/>
      <c r="AZ146" s="3"/>
    </row>
    <row r="147" spans="1:52" s="29" customFormat="1" ht="27.75" customHeight="1" x14ac:dyDescent="0.25">
      <c r="A147" s="3"/>
      <c r="B147" s="237"/>
      <c r="C147" s="100" t="s">
        <v>411</v>
      </c>
      <c r="D147" s="90" t="s">
        <v>15</v>
      </c>
      <c r="E147" s="75" t="s">
        <v>585</v>
      </c>
      <c r="F147" s="100" t="s">
        <v>411</v>
      </c>
      <c r="G147" s="101"/>
      <c r="H147" s="101" t="s">
        <v>12</v>
      </c>
      <c r="I147" s="179"/>
      <c r="J147" s="142"/>
      <c r="K147" s="143">
        <f t="shared" si="26"/>
        <v>0</v>
      </c>
      <c r="L147" s="146">
        <v>0</v>
      </c>
      <c r="M147" s="143"/>
      <c r="N147" s="143"/>
      <c r="O147"/>
      <c r="P147" s="183"/>
      <c r="Q147" s="181"/>
      <c r="R147" s="3"/>
      <c r="S147" s="3"/>
      <c r="T147" s="3"/>
      <c r="U147" s="3"/>
      <c r="V147" s="3"/>
      <c r="W147" s="3"/>
      <c r="X147" s="3"/>
      <c r="Y147" s="3"/>
      <c r="Z147" s="3"/>
      <c r="AA147" s="3"/>
      <c r="AB147" s="3"/>
      <c r="AC147" s="3"/>
      <c r="AD147" s="3"/>
      <c r="AE147" s="3"/>
      <c r="AF147" s="3"/>
      <c r="AG147" s="3"/>
      <c r="AH147" s="3"/>
      <c r="AI147" s="3"/>
      <c r="AJ147" s="3"/>
      <c r="AK147" s="3"/>
      <c r="AL147" s="3"/>
      <c r="AM147" s="3"/>
      <c r="AN147" s="3"/>
      <c r="AO147" s="3"/>
      <c r="AP147" s="3"/>
      <c r="AQ147" s="3"/>
      <c r="AR147" s="3"/>
      <c r="AS147" s="3"/>
      <c r="AT147" s="3"/>
      <c r="AU147" s="3"/>
      <c r="AV147" s="3"/>
      <c r="AW147" s="3"/>
      <c r="AX147" s="3"/>
      <c r="AY147" s="3"/>
      <c r="AZ147" s="3"/>
    </row>
    <row r="148" spans="1:52" s="29" customFormat="1" ht="27.75" customHeight="1" x14ac:dyDescent="0.25">
      <c r="A148" s="3"/>
      <c r="B148" s="237"/>
      <c r="C148" s="100" t="s">
        <v>412</v>
      </c>
      <c r="D148" s="90" t="s">
        <v>15</v>
      </c>
      <c r="E148" s="75" t="s">
        <v>585</v>
      </c>
      <c r="F148" s="100" t="s">
        <v>412</v>
      </c>
      <c r="G148" s="101"/>
      <c r="H148" s="101" t="s">
        <v>12</v>
      </c>
      <c r="I148" s="141">
        <v>3868.6007853940605</v>
      </c>
      <c r="J148" s="142"/>
      <c r="K148" s="143">
        <f t="shared" si="26"/>
        <v>0</v>
      </c>
      <c r="L148" s="146">
        <v>0</v>
      </c>
      <c r="M148" s="143"/>
      <c r="N148" s="143"/>
      <c r="O148"/>
      <c r="P148" s="183"/>
      <c r="Q148" s="181"/>
      <c r="R148" s="3"/>
      <c r="S148" s="3"/>
      <c r="T148" s="3"/>
      <c r="U148" s="3"/>
      <c r="V148" s="3"/>
      <c r="W148" s="3"/>
      <c r="X148" s="3"/>
      <c r="Y148" s="3"/>
      <c r="Z148" s="3"/>
      <c r="AA148" s="3"/>
      <c r="AB148" s="3"/>
      <c r="AC148" s="3"/>
      <c r="AD148" s="3"/>
      <c r="AE148" s="3"/>
      <c r="AF148" s="3"/>
      <c r="AG148" s="3"/>
      <c r="AH148" s="3"/>
      <c r="AI148" s="3"/>
      <c r="AJ148" s="3"/>
      <c r="AK148" s="3"/>
      <c r="AL148" s="3"/>
      <c r="AM148" s="3"/>
      <c r="AN148" s="3"/>
      <c r="AO148" s="3"/>
      <c r="AP148" s="3"/>
      <c r="AQ148" s="3"/>
      <c r="AR148" s="3"/>
      <c r="AS148" s="3"/>
      <c r="AT148" s="3"/>
      <c r="AU148" s="3"/>
      <c r="AV148" s="3"/>
      <c r="AW148" s="3"/>
      <c r="AX148" s="3"/>
      <c r="AY148" s="3"/>
      <c r="AZ148" s="3"/>
    </row>
    <row r="149" spans="1:52" s="29" customFormat="1" ht="27.75" customHeight="1" x14ac:dyDescent="0.25">
      <c r="A149" s="3"/>
      <c r="B149" s="237"/>
      <c r="C149" s="100" t="s">
        <v>414</v>
      </c>
      <c r="D149" s="90" t="s">
        <v>15</v>
      </c>
      <c r="E149" s="75" t="s">
        <v>585</v>
      </c>
      <c r="F149" s="100" t="s">
        <v>414</v>
      </c>
      <c r="G149" s="101"/>
      <c r="H149" s="101" t="s">
        <v>12</v>
      </c>
      <c r="I149" s="141">
        <v>1486.88</v>
      </c>
      <c r="J149" s="142"/>
      <c r="K149" s="143">
        <f t="shared" si="26"/>
        <v>0</v>
      </c>
      <c r="L149" s="146">
        <v>0</v>
      </c>
      <c r="M149" s="143"/>
      <c r="N149" s="143"/>
      <c r="O149"/>
      <c r="P149" s="183"/>
      <c r="Q149" s="181"/>
      <c r="R149" s="3"/>
      <c r="S149" s="3"/>
      <c r="T149" s="3"/>
      <c r="U149" s="3"/>
      <c r="V149" s="3"/>
      <c r="W149" s="3"/>
      <c r="X149" s="3"/>
      <c r="Y149" s="3"/>
      <c r="Z149" s="3"/>
      <c r="AA149" s="3"/>
      <c r="AB149" s="3"/>
      <c r="AC149" s="3"/>
      <c r="AD149" s="3"/>
      <c r="AE149" s="3"/>
      <c r="AF149" s="3"/>
      <c r="AG149" s="3"/>
      <c r="AH149" s="3"/>
      <c r="AI149" s="3"/>
      <c r="AJ149" s="3"/>
      <c r="AK149" s="3"/>
      <c r="AL149" s="3"/>
      <c r="AM149" s="3"/>
      <c r="AN149" s="3"/>
      <c r="AO149" s="3"/>
      <c r="AP149" s="3"/>
      <c r="AQ149" s="3"/>
      <c r="AR149" s="3"/>
      <c r="AS149" s="3"/>
      <c r="AT149" s="3"/>
      <c r="AU149" s="3"/>
      <c r="AV149" s="3"/>
      <c r="AW149" s="3"/>
      <c r="AX149" s="3"/>
      <c r="AY149" s="3"/>
      <c r="AZ149" s="3"/>
    </row>
    <row r="150" spans="1:52" s="29" customFormat="1" ht="27.75" customHeight="1" x14ac:dyDescent="0.25">
      <c r="A150" s="3"/>
      <c r="B150" s="237"/>
      <c r="C150" s="74" t="s">
        <v>324</v>
      </c>
      <c r="D150" s="8" t="s">
        <v>15</v>
      </c>
      <c r="E150" s="75" t="s">
        <v>585</v>
      </c>
      <c r="F150" s="74" t="s">
        <v>324</v>
      </c>
      <c r="G150" s="91"/>
      <c r="H150" s="91" t="s">
        <v>12</v>
      </c>
      <c r="I150" s="179"/>
      <c r="J150" s="9"/>
      <c r="K150" s="143">
        <f t="shared" si="26"/>
        <v>0</v>
      </c>
      <c r="L150" s="82">
        <v>0</v>
      </c>
      <c r="M150" s="143">
        <f t="shared" si="27"/>
        <v>0</v>
      </c>
      <c r="N150" s="143">
        <f t="shared" si="28"/>
        <v>0</v>
      </c>
      <c r="O150"/>
      <c r="P150" s="183"/>
      <c r="Q150" s="181"/>
      <c r="R150" s="3"/>
      <c r="S150" s="3"/>
      <c r="T150" s="3"/>
      <c r="U150" s="3"/>
      <c r="V150" s="3"/>
      <c r="W150" s="3"/>
      <c r="X150" s="3"/>
      <c r="Y150" s="3"/>
      <c r="Z150" s="3"/>
      <c r="AA150" s="3"/>
      <c r="AB150" s="3"/>
      <c r="AC150" s="3"/>
      <c r="AD150" s="3"/>
      <c r="AE150" s="3"/>
      <c r="AF150" s="3"/>
      <c r="AG150" s="3"/>
      <c r="AH150" s="3"/>
      <c r="AI150" s="3"/>
      <c r="AJ150" s="3"/>
      <c r="AK150" s="3"/>
      <c r="AL150" s="3"/>
      <c r="AM150" s="3"/>
      <c r="AN150" s="3"/>
      <c r="AO150" s="3"/>
      <c r="AP150" s="3"/>
      <c r="AQ150" s="3"/>
      <c r="AR150" s="3"/>
      <c r="AS150" s="3"/>
      <c r="AT150" s="3"/>
      <c r="AU150" s="3"/>
      <c r="AV150" s="3"/>
      <c r="AW150" s="3"/>
      <c r="AX150" s="3"/>
      <c r="AY150" s="3"/>
      <c r="AZ150" s="3"/>
    </row>
    <row r="151" spans="1:52" s="29" customFormat="1" ht="27.75" customHeight="1" x14ac:dyDescent="0.25">
      <c r="A151" s="3"/>
      <c r="B151" s="237"/>
      <c r="C151" s="74" t="s">
        <v>36</v>
      </c>
      <c r="D151" s="8" t="s">
        <v>15</v>
      </c>
      <c r="E151" s="75" t="s">
        <v>585</v>
      </c>
      <c r="F151" s="74" t="s">
        <v>36</v>
      </c>
      <c r="G151" s="91"/>
      <c r="H151" s="91" t="s">
        <v>12</v>
      </c>
      <c r="I151" s="179"/>
      <c r="J151" s="9"/>
      <c r="K151" s="143">
        <f t="shared" ref="K151:K152" si="29">SUM(I151*J151)</f>
        <v>0</v>
      </c>
      <c r="L151" s="82">
        <v>0</v>
      </c>
      <c r="M151" s="143">
        <f t="shared" si="27"/>
        <v>0</v>
      </c>
      <c r="N151" s="143">
        <f t="shared" si="28"/>
        <v>0</v>
      </c>
      <c r="O151"/>
      <c r="P151" s="183"/>
      <c r="Q151" s="181"/>
      <c r="R151" s="3"/>
      <c r="S151" s="3"/>
      <c r="T151" s="3"/>
      <c r="U151" s="3"/>
      <c r="V151" s="3"/>
      <c r="W151" s="3"/>
      <c r="X151" s="3"/>
      <c r="Y151" s="3"/>
      <c r="Z151" s="3"/>
      <c r="AA151" s="3"/>
      <c r="AB151" s="3"/>
      <c r="AC151" s="3"/>
      <c r="AD151" s="3"/>
      <c r="AE151" s="3"/>
      <c r="AF151" s="3"/>
      <c r="AG151" s="3"/>
      <c r="AH151" s="3"/>
      <c r="AI151" s="3"/>
      <c r="AJ151" s="3"/>
      <c r="AK151" s="3"/>
      <c r="AL151" s="3"/>
      <c r="AM151" s="3"/>
      <c r="AN151" s="3"/>
      <c r="AO151" s="3"/>
      <c r="AP151" s="3"/>
      <c r="AQ151" s="3"/>
      <c r="AR151" s="3"/>
      <c r="AS151" s="3"/>
      <c r="AT151" s="3"/>
      <c r="AU151" s="3"/>
      <c r="AV151" s="3"/>
      <c r="AW151" s="3"/>
      <c r="AX151" s="3"/>
      <c r="AY151" s="3"/>
      <c r="AZ151" s="3"/>
    </row>
    <row r="152" spans="1:52" s="29" customFormat="1" ht="27.75" customHeight="1" x14ac:dyDescent="0.25">
      <c r="A152" s="3"/>
      <c r="B152" s="237"/>
      <c r="C152" s="74" t="s">
        <v>37</v>
      </c>
      <c r="D152" s="8" t="s">
        <v>15</v>
      </c>
      <c r="E152" s="75" t="s">
        <v>585</v>
      </c>
      <c r="F152" s="74" t="s">
        <v>37</v>
      </c>
      <c r="G152" s="91"/>
      <c r="H152" s="91" t="s">
        <v>12</v>
      </c>
      <c r="I152" s="179"/>
      <c r="J152" s="9"/>
      <c r="K152" s="143">
        <f t="shared" si="29"/>
        <v>0</v>
      </c>
      <c r="L152" s="82">
        <v>0</v>
      </c>
      <c r="M152" s="143">
        <f t="shared" si="27"/>
        <v>0</v>
      </c>
      <c r="N152" s="143">
        <f t="shared" si="28"/>
        <v>0</v>
      </c>
      <c r="O152"/>
      <c r="P152" s="183"/>
      <c r="Q152" s="181"/>
      <c r="R152" s="3"/>
      <c r="S152" s="3"/>
      <c r="T152" s="3"/>
      <c r="U152" s="3"/>
      <c r="V152" s="3"/>
      <c r="W152" s="3"/>
      <c r="X152" s="3"/>
      <c r="Y152" s="3"/>
      <c r="Z152" s="3"/>
      <c r="AA152" s="3"/>
      <c r="AB152" s="3"/>
      <c r="AC152" s="3"/>
      <c r="AD152" s="3"/>
      <c r="AE152" s="3"/>
      <c r="AF152" s="3"/>
      <c r="AG152" s="3"/>
      <c r="AH152" s="3"/>
      <c r="AI152" s="3"/>
      <c r="AJ152" s="3"/>
      <c r="AK152" s="3"/>
      <c r="AL152" s="3"/>
      <c r="AM152" s="3"/>
      <c r="AN152" s="3"/>
      <c r="AO152" s="3"/>
      <c r="AP152" s="3"/>
      <c r="AQ152" s="3"/>
      <c r="AR152" s="3"/>
      <c r="AS152" s="3"/>
      <c r="AT152" s="3"/>
      <c r="AU152" s="3"/>
      <c r="AV152" s="3"/>
      <c r="AW152" s="3"/>
      <c r="AX152" s="3"/>
      <c r="AY152" s="3"/>
      <c r="AZ152" s="3"/>
    </row>
    <row r="153" spans="1:52" s="29" customFormat="1" ht="27.75" customHeight="1" x14ac:dyDescent="0.25">
      <c r="A153" s="3"/>
      <c r="B153" s="238"/>
      <c r="C153" s="74" t="s">
        <v>413</v>
      </c>
      <c r="D153" s="8" t="s">
        <v>15</v>
      </c>
      <c r="E153" s="75" t="s">
        <v>585</v>
      </c>
      <c r="F153" s="74" t="s">
        <v>413</v>
      </c>
      <c r="G153" s="91"/>
      <c r="H153" s="91" t="s">
        <v>12</v>
      </c>
      <c r="I153" s="179"/>
      <c r="J153" s="9"/>
      <c r="K153" s="143">
        <f t="shared" ref="K153" si="30">SUM(I153*J153)</f>
        <v>0</v>
      </c>
      <c r="L153" s="82">
        <v>0</v>
      </c>
      <c r="M153" s="143">
        <f t="shared" si="27"/>
        <v>0</v>
      </c>
      <c r="N153" s="143">
        <f t="shared" si="28"/>
        <v>0</v>
      </c>
      <c r="O153"/>
      <c r="P153" s="183"/>
      <c r="Q153" s="181"/>
      <c r="R153" s="3"/>
      <c r="S153" s="3"/>
      <c r="T153" s="3"/>
      <c r="U153" s="3"/>
      <c r="V153" s="3"/>
      <c r="W153" s="3"/>
      <c r="X153" s="3"/>
      <c r="Y153" s="3"/>
      <c r="Z153" s="3"/>
      <c r="AA153" s="3"/>
      <c r="AB153" s="3"/>
      <c r="AC153" s="3"/>
      <c r="AD153" s="3"/>
      <c r="AE153" s="3"/>
      <c r="AF153" s="3"/>
      <c r="AG153" s="3"/>
      <c r="AH153" s="3"/>
      <c r="AI153" s="3"/>
      <c r="AJ153" s="3"/>
      <c r="AK153" s="3"/>
      <c r="AL153" s="3"/>
      <c r="AM153" s="3"/>
      <c r="AN153" s="3"/>
      <c r="AO153" s="3"/>
      <c r="AP153" s="3"/>
      <c r="AQ153" s="3"/>
      <c r="AR153" s="3"/>
      <c r="AS153" s="3"/>
      <c r="AT153" s="3"/>
      <c r="AU153" s="3"/>
      <c r="AV153" s="3"/>
      <c r="AW153" s="3"/>
      <c r="AX153" s="3"/>
      <c r="AY153" s="3"/>
      <c r="AZ153" s="3"/>
    </row>
    <row r="154" spans="1:52" s="29" customFormat="1" ht="30.75" customHeight="1" x14ac:dyDescent="0.2">
      <c r="A154" s="3"/>
      <c r="B154" s="11"/>
      <c r="C154" s="11"/>
      <c r="D154" s="12"/>
      <c r="E154" s="11"/>
      <c r="F154" s="92" t="s">
        <v>325</v>
      </c>
      <c r="G154" s="93"/>
      <c r="H154" s="93"/>
      <c r="I154" s="93"/>
      <c r="J154" s="93"/>
      <c r="K154" s="94">
        <f>SUM(K11:K153)</f>
        <v>0</v>
      </c>
      <c r="L154" s="95"/>
      <c r="M154" s="94">
        <f>SUM(M11:M153)</f>
        <v>0</v>
      </c>
      <c r="N154" s="94">
        <f>SUM(N11:N153)</f>
        <v>0</v>
      </c>
      <c r="P154" s="183"/>
      <c r="Q154" s="181"/>
      <c r="R154" s="3"/>
      <c r="S154" s="3"/>
      <c r="T154" s="3"/>
      <c r="U154" s="3"/>
      <c r="V154" s="3"/>
      <c r="W154" s="3"/>
      <c r="X154" s="3"/>
      <c r="Y154" s="3"/>
      <c r="Z154" s="3"/>
      <c r="AA154" s="3"/>
      <c r="AB154" s="3"/>
      <c r="AC154" s="3"/>
      <c r="AD154" s="3"/>
      <c r="AE154" s="3"/>
      <c r="AF154" s="3"/>
      <c r="AG154" s="3"/>
      <c r="AH154" s="3"/>
      <c r="AI154" s="3"/>
      <c r="AJ154" s="3"/>
      <c r="AK154" s="3"/>
      <c r="AL154" s="3"/>
      <c r="AM154" s="3"/>
      <c r="AN154" s="3"/>
      <c r="AO154" s="3"/>
      <c r="AP154" s="3"/>
      <c r="AQ154" s="3"/>
      <c r="AR154" s="3"/>
      <c r="AS154" s="3"/>
      <c r="AT154" s="3"/>
      <c r="AU154" s="3"/>
      <c r="AV154" s="3"/>
      <c r="AW154" s="3"/>
      <c r="AX154" s="3"/>
      <c r="AY154" s="3"/>
      <c r="AZ154" s="3"/>
    </row>
    <row r="155" spans="1:52" s="29" customFormat="1" ht="25.5" customHeight="1" x14ac:dyDescent="0.2">
      <c r="A155" s="3"/>
      <c r="B155" s="242" t="s">
        <v>460</v>
      </c>
      <c r="C155" s="96" t="s">
        <v>326</v>
      </c>
      <c r="D155" s="8" t="s">
        <v>9</v>
      </c>
      <c r="E155" s="10">
        <v>7.1</v>
      </c>
      <c r="F155" s="76" t="s">
        <v>327</v>
      </c>
      <c r="G155" s="81" t="s">
        <v>169</v>
      </c>
      <c r="H155" s="81" t="s">
        <v>158</v>
      </c>
      <c r="I155" s="7">
        <v>393.72</v>
      </c>
      <c r="J155" s="9"/>
      <c r="K155" s="77">
        <f t="shared" ref="K155:K158" si="31">SUM(I155*J155)</f>
        <v>0</v>
      </c>
      <c r="L155" s="78">
        <v>0</v>
      </c>
      <c r="M155" s="77">
        <f t="shared" ref="M155:M160" si="32">SUM(K155*L155)</f>
        <v>0</v>
      </c>
      <c r="N155" s="77">
        <f t="shared" ref="N155:N162" si="33">SUM(K155+M155)</f>
        <v>0</v>
      </c>
      <c r="P155" s="183"/>
      <c r="Q155" s="181"/>
      <c r="R155" s="3"/>
      <c r="S155" s="3"/>
      <c r="T155" s="3"/>
      <c r="U155" s="3"/>
      <c r="V155" s="3"/>
      <c r="W155" s="3"/>
      <c r="X155" s="3"/>
      <c r="Y155" s="3"/>
      <c r="Z155" s="3"/>
      <c r="AA155" s="3"/>
      <c r="AB155" s="3"/>
      <c r="AC155" s="3"/>
      <c r="AD155" s="3"/>
      <c r="AE155" s="3"/>
      <c r="AF155" s="3"/>
      <c r="AG155" s="3"/>
      <c r="AH155" s="3"/>
      <c r="AI155" s="3"/>
      <c r="AJ155" s="3"/>
      <c r="AK155" s="3"/>
      <c r="AL155" s="3"/>
      <c r="AM155" s="3"/>
      <c r="AN155" s="3"/>
      <c r="AO155" s="3"/>
      <c r="AP155" s="3"/>
      <c r="AQ155" s="3"/>
      <c r="AR155" s="3"/>
      <c r="AS155" s="3"/>
      <c r="AT155" s="3"/>
      <c r="AU155" s="3"/>
      <c r="AV155" s="3"/>
      <c r="AW155" s="3"/>
      <c r="AX155" s="3"/>
      <c r="AY155" s="3"/>
      <c r="AZ155" s="3"/>
    </row>
    <row r="156" spans="1:52" s="29" customFormat="1" ht="25.5" customHeight="1" x14ac:dyDescent="0.2">
      <c r="A156" s="3"/>
      <c r="B156" s="243"/>
      <c r="C156" s="96" t="s">
        <v>328</v>
      </c>
      <c r="D156" s="8" t="s">
        <v>9</v>
      </c>
      <c r="E156" s="10">
        <v>7.1</v>
      </c>
      <c r="F156" s="76" t="s">
        <v>329</v>
      </c>
      <c r="G156" s="81" t="s">
        <v>169</v>
      </c>
      <c r="H156" s="81" t="s">
        <v>158</v>
      </c>
      <c r="I156" s="7">
        <v>442.04</v>
      </c>
      <c r="J156" s="9"/>
      <c r="K156" s="77">
        <f t="shared" si="31"/>
        <v>0</v>
      </c>
      <c r="L156" s="78">
        <v>0</v>
      </c>
      <c r="M156" s="77">
        <f t="shared" si="32"/>
        <v>0</v>
      </c>
      <c r="N156" s="77">
        <f t="shared" si="33"/>
        <v>0</v>
      </c>
      <c r="P156" s="183"/>
      <c r="Q156" s="181"/>
      <c r="R156" s="3"/>
      <c r="S156" s="3"/>
      <c r="T156" s="3"/>
      <c r="U156" s="3"/>
      <c r="V156" s="3"/>
      <c r="W156" s="3"/>
      <c r="X156" s="3"/>
      <c r="Y156" s="3"/>
      <c r="Z156" s="3"/>
      <c r="AA156" s="3"/>
      <c r="AB156" s="3"/>
      <c r="AC156" s="3"/>
      <c r="AD156" s="3"/>
      <c r="AE156" s="3"/>
      <c r="AF156" s="3"/>
      <c r="AG156" s="3"/>
      <c r="AH156" s="3"/>
      <c r="AI156" s="3"/>
      <c r="AJ156" s="3"/>
      <c r="AK156" s="3"/>
      <c r="AL156" s="3"/>
      <c r="AM156" s="3"/>
      <c r="AN156" s="3"/>
      <c r="AO156" s="3"/>
      <c r="AP156" s="3"/>
      <c r="AQ156" s="3"/>
      <c r="AR156" s="3"/>
      <c r="AS156" s="3"/>
      <c r="AT156" s="3"/>
      <c r="AU156" s="3"/>
      <c r="AV156" s="3"/>
      <c r="AW156" s="3"/>
      <c r="AX156" s="3"/>
      <c r="AY156" s="3"/>
      <c r="AZ156" s="3"/>
    </row>
    <row r="157" spans="1:52" s="29" customFormat="1" ht="47.25" customHeight="1" x14ac:dyDescent="0.2">
      <c r="A157" s="3"/>
      <c r="B157" s="243"/>
      <c r="C157" s="96" t="s">
        <v>330</v>
      </c>
      <c r="D157" s="8" t="s">
        <v>9</v>
      </c>
      <c r="E157" s="10" t="s">
        <v>457</v>
      </c>
      <c r="F157" s="76" t="s">
        <v>331</v>
      </c>
      <c r="G157" s="81" t="s">
        <v>169</v>
      </c>
      <c r="H157" s="81" t="s">
        <v>332</v>
      </c>
      <c r="I157" s="7">
        <v>393.72</v>
      </c>
      <c r="J157" s="9"/>
      <c r="K157" s="77">
        <f t="shared" si="31"/>
        <v>0</v>
      </c>
      <c r="L157" s="78">
        <v>0</v>
      </c>
      <c r="M157" s="77">
        <f t="shared" si="32"/>
        <v>0</v>
      </c>
      <c r="N157" s="77">
        <f t="shared" si="33"/>
        <v>0</v>
      </c>
      <c r="P157" s="183"/>
      <c r="Q157" s="181"/>
      <c r="R157" s="3"/>
      <c r="S157" s="3"/>
      <c r="T157" s="3"/>
      <c r="U157" s="3"/>
      <c r="V157" s="3"/>
      <c r="W157" s="3"/>
      <c r="X157" s="3"/>
      <c r="Y157" s="3"/>
      <c r="Z157" s="3"/>
      <c r="AA157" s="3"/>
      <c r="AB157" s="3"/>
      <c r="AC157" s="3"/>
      <c r="AD157" s="3"/>
      <c r="AE157" s="3"/>
      <c r="AF157" s="3"/>
      <c r="AG157" s="3"/>
      <c r="AH157" s="3"/>
      <c r="AI157" s="3"/>
      <c r="AJ157" s="3"/>
      <c r="AK157" s="3"/>
      <c r="AL157" s="3"/>
      <c r="AM157" s="3"/>
      <c r="AN157" s="3"/>
      <c r="AO157" s="3"/>
      <c r="AP157" s="3"/>
      <c r="AQ157" s="3"/>
      <c r="AR157" s="3"/>
      <c r="AS157" s="3"/>
      <c r="AT157" s="3"/>
      <c r="AU157" s="3"/>
      <c r="AV157" s="3"/>
      <c r="AW157" s="3"/>
      <c r="AX157" s="3"/>
      <c r="AY157" s="3"/>
      <c r="AZ157" s="3"/>
    </row>
    <row r="158" spans="1:52" s="29" customFormat="1" ht="52.5" customHeight="1" x14ac:dyDescent="0.2">
      <c r="A158" s="3"/>
      <c r="B158" s="243"/>
      <c r="C158" s="96" t="s">
        <v>333</v>
      </c>
      <c r="D158" s="8" t="s">
        <v>9</v>
      </c>
      <c r="E158" s="10" t="s">
        <v>457</v>
      </c>
      <c r="F158" s="76" t="s">
        <v>334</v>
      </c>
      <c r="G158" s="81" t="s">
        <v>169</v>
      </c>
      <c r="H158" s="81" t="s">
        <v>332</v>
      </c>
      <c r="I158" s="7">
        <v>442.04</v>
      </c>
      <c r="J158" s="9"/>
      <c r="K158" s="77">
        <f t="shared" si="31"/>
        <v>0</v>
      </c>
      <c r="L158" s="78">
        <v>0</v>
      </c>
      <c r="M158" s="77">
        <f t="shared" si="32"/>
        <v>0</v>
      </c>
      <c r="N158" s="77">
        <f t="shared" si="33"/>
        <v>0</v>
      </c>
      <c r="P158" s="183"/>
      <c r="Q158" s="181"/>
      <c r="R158" s="3"/>
      <c r="S158" s="3"/>
      <c r="T158" s="3"/>
      <c r="U158" s="3"/>
      <c r="V158" s="3"/>
      <c r="W158" s="3"/>
      <c r="X158" s="3"/>
      <c r="Y158" s="3"/>
      <c r="Z158" s="3"/>
      <c r="AA158" s="3"/>
      <c r="AB158" s="3"/>
      <c r="AC158" s="3"/>
      <c r="AD158" s="3"/>
      <c r="AE158" s="3"/>
      <c r="AF158" s="3"/>
      <c r="AG158" s="3"/>
      <c r="AH158" s="3"/>
      <c r="AI158" s="3"/>
      <c r="AJ158" s="3"/>
      <c r="AK158" s="3"/>
      <c r="AL158" s="3"/>
      <c r="AM158" s="3"/>
      <c r="AN158" s="3"/>
      <c r="AO158" s="3"/>
      <c r="AP158" s="3"/>
      <c r="AQ158" s="3"/>
      <c r="AR158" s="3"/>
      <c r="AS158" s="3"/>
      <c r="AT158" s="3"/>
      <c r="AU158" s="3"/>
      <c r="AV158" s="3"/>
      <c r="AW158" s="3"/>
      <c r="AX158" s="3"/>
      <c r="AY158" s="3"/>
      <c r="AZ158" s="3"/>
    </row>
    <row r="159" spans="1:52" s="29" customFormat="1" ht="30" customHeight="1" x14ac:dyDescent="0.2">
      <c r="A159" s="3"/>
      <c r="B159" s="239" t="s">
        <v>461</v>
      </c>
      <c r="C159" s="129" t="s">
        <v>364</v>
      </c>
      <c r="D159" s="8" t="s">
        <v>9</v>
      </c>
      <c r="E159" s="10" t="s">
        <v>458</v>
      </c>
      <c r="F159" s="76" t="s">
        <v>160</v>
      </c>
      <c r="G159" s="81" t="s">
        <v>169</v>
      </c>
      <c r="H159" s="81" t="s">
        <v>158</v>
      </c>
      <c r="I159" s="7">
        <v>-393.72</v>
      </c>
      <c r="J159" s="9"/>
      <c r="K159" s="77">
        <f>IF(J159&gt;(J155+J157),SUM((J155+J157)*I159),SUM(I159*J159))</f>
        <v>0</v>
      </c>
      <c r="L159" s="78">
        <v>0</v>
      </c>
      <c r="M159" s="77">
        <f t="shared" si="32"/>
        <v>0</v>
      </c>
      <c r="N159" s="77">
        <f t="shared" si="33"/>
        <v>0</v>
      </c>
      <c r="P159" s="183"/>
      <c r="Q159" s="181"/>
      <c r="R159" s="3"/>
      <c r="S159" s="3"/>
      <c r="T159" s="3"/>
      <c r="U159" s="3"/>
      <c r="V159" s="3"/>
      <c r="W159" s="3"/>
      <c r="X159" s="3"/>
      <c r="Y159" s="3"/>
      <c r="Z159" s="3"/>
      <c r="AA159" s="3"/>
      <c r="AB159" s="3"/>
      <c r="AC159" s="3"/>
      <c r="AD159" s="3"/>
      <c r="AE159" s="3"/>
      <c r="AF159" s="3"/>
      <c r="AG159" s="3"/>
      <c r="AH159" s="3"/>
      <c r="AI159" s="3"/>
      <c r="AJ159" s="3"/>
      <c r="AK159" s="3"/>
      <c r="AL159" s="3"/>
      <c r="AM159" s="3"/>
      <c r="AN159" s="3"/>
      <c r="AO159" s="3"/>
      <c r="AP159" s="3"/>
      <c r="AQ159" s="3"/>
      <c r="AR159" s="3"/>
      <c r="AS159" s="3"/>
      <c r="AT159" s="3"/>
      <c r="AU159" s="3"/>
      <c r="AV159" s="3"/>
      <c r="AW159" s="3"/>
      <c r="AX159" s="3"/>
      <c r="AY159" s="3"/>
      <c r="AZ159" s="3"/>
    </row>
    <row r="160" spans="1:52" s="29" customFormat="1" ht="30" customHeight="1" x14ac:dyDescent="0.2">
      <c r="A160" s="3"/>
      <c r="B160" s="240"/>
      <c r="C160" s="129" t="s">
        <v>365</v>
      </c>
      <c r="D160" s="8" t="s">
        <v>9</v>
      </c>
      <c r="E160" s="10" t="s">
        <v>458</v>
      </c>
      <c r="F160" s="76" t="s">
        <v>161</v>
      </c>
      <c r="G160" s="81" t="s">
        <v>169</v>
      </c>
      <c r="H160" s="81" t="s">
        <v>158</v>
      </c>
      <c r="I160" s="7">
        <v>-442.04</v>
      </c>
      <c r="J160" s="9"/>
      <c r="K160" s="77">
        <f>IF(J160&gt;(J156+J158),SUM((J156+J158)*I160),SUM(I160*J160))</f>
        <v>0</v>
      </c>
      <c r="L160" s="78">
        <v>0</v>
      </c>
      <c r="M160" s="77">
        <f t="shared" si="32"/>
        <v>0</v>
      </c>
      <c r="N160" s="77">
        <f t="shared" si="33"/>
        <v>0</v>
      </c>
      <c r="P160" s="183"/>
      <c r="Q160" s="181"/>
      <c r="R160" s="3"/>
      <c r="S160" s="3"/>
      <c r="T160" s="3"/>
      <c r="U160" s="3"/>
      <c r="V160" s="3"/>
      <c r="W160" s="3"/>
      <c r="X160" s="3"/>
      <c r="Y160" s="3"/>
      <c r="Z160" s="3"/>
      <c r="AA160" s="3"/>
      <c r="AB160" s="3"/>
      <c r="AC160" s="3"/>
      <c r="AD160" s="3"/>
      <c r="AE160" s="3"/>
      <c r="AF160" s="3"/>
      <c r="AG160" s="3"/>
      <c r="AH160" s="3"/>
      <c r="AI160" s="3"/>
      <c r="AJ160" s="3"/>
      <c r="AK160" s="3"/>
      <c r="AL160" s="3"/>
      <c r="AM160" s="3"/>
      <c r="AN160" s="3"/>
      <c r="AO160" s="3"/>
      <c r="AP160" s="3"/>
      <c r="AQ160" s="3"/>
      <c r="AR160" s="3"/>
      <c r="AS160" s="3"/>
      <c r="AT160" s="3"/>
      <c r="AU160" s="3"/>
      <c r="AV160" s="3"/>
      <c r="AW160" s="3"/>
      <c r="AX160" s="3"/>
      <c r="AY160" s="3"/>
      <c r="AZ160" s="3"/>
    </row>
    <row r="161" spans="1:52" ht="21.75" customHeight="1" x14ac:dyDescent="0.2">
      <c r="B161" s="234" t="s">
        <v>438</v>
      </c>
      <c r="C161" s="131" t="s">
        <v>439</v>
      </c>
      <c r="D161" s="235" t="s">
        <v>9</v>
      </c>
      <c r="E161" s="10">
        <v>7.2</v>
      </c>
      <c r="F161" s="76" t="s">
        <v>439</v>
      </c>
      <c r="G161" s="81"/>
      <c r="H161" s="81"/>
      <c r="I161" s="7">
        <v>77.540000000000006</v>
      </c>
      <c r="J161" s="9"/>
      <c r="K161" s="143">
        <f t="shared" ref="K161:K162" si="34">SUM(I161*J161)</f>
        <v>0</v>
      </c>
      <c r="L161" s="78">
        <v>0</v>
      </c>
      <c r="M161" s="77"/>
      <c r="N161" s="77">
        <f t="shared" si="33"/>
        <v>0</v>
      </c>
      <c r="P161" s="183"/>
      <c r="Q161" s="181"/>
    </row>
    <row r="162" spans="1:52" ht="21.75" customHeight="1" x14ac:dyDescent="0.2">
      <c r="B162" s="234"/>
      <c r="C162" s="131" t="s">
        <v>440</v>
      </c>
      <c r="D162" s="235"/>
      <c r="E162" s="10">
        <v>7.2</v>
      </c>
      <c r="F162" s="76" t="s">
        <v>440</v>
      </c>
      <c r="G162" s="81"/>
      <c r="H162" s="81"/>
      <c r="I162" s="7">
        <v>59.35</v>
      </c>
      <c r="J162" s="9"/>
      <c r="K162" s="143">
        <f t="shared" si="34"/>
        <v>0</v>
      </c>
      <c r="L162" s="78">
        <v>0</v>
      </c>
      <c r="M162" s="77"/>
      <c r="N162" s="77">
        <f t="shared" si="33"/>
        <v>0</v>
      </c>
      <c r="P162" s="183"/>
      <c r="Q162" s="181"/>
    </row>
    <row r="163" spans="1:52" s="29" customFormat="1" ht="28.5" customHeight="1" x14ac:dyDescent="0.2">
      <c r="A163" s="3"/>
      <c r="B163" s="97"/>
      <c r="C163" s="98"/>
      <c r="D163" s="59"/>
      <c r="E163" s="59"/>
      <c r="F163" s="159" t="s">
        <v>335</v>
      </c>
      <c r="G163" s="160"/>
      <c r="H163" s="160"/>
      <c r="I163" s="160"/>
      <c r="J163" s="161"/>
      <c r="K163" s="162">
        <f>SUM(K155:K162)</f>
        <v>0</v>
      </c>
      <c r="L163" s="163"/>
      <c r="M163" s="105">
        <f>SUM(M155:M160)</f>
        <v>0</v>
      </c>
      <c r="N163" s="105">
        <f>SUM(N155:N162)</f>
        <v>0</v>
      </c>
      <c r="Q163" s="181"/>
      <c r="R163" s="3"/>
      <c r="S163" s="3"/>
      <c r="T163" s="3"/>
      <c r="U163" s="3"/>
      <c r="V163" s="3"/>
      <c r="W163" s="3"/>
      <c r="X163" s="3"/>
      <c r="Y163" s="3"/>
      <c r="Z163" s="3"/>
      <c r="AA163" s="3"/>
      <c r="AB163" s="3"/>
      <c r="AC163" s="3"/>
      <c r="AD163" s="3"/>
      <c r="AE163" s="3"/>
      <c r="AF163" s="3"/>
      <c r="AG163" s="3"/>
      <c r="AH163" s="3"/>
      <c r="AI163" s="3"/>
      <c r="AJ163" s="3"/>
      <c r="AK163" s="3"/>
      <c r="AL163" s="3"/>
      <c r="AM163" s="3"/>
      <c r="AN163" s="3"/>
      <c r="AO163" s="3"/>
      <c r="AP163" s="3"/>
      <c r="AQ163" s="3"/>
      <c r="AR163" s="3"/>
      <c r="AS163" s="3"/>
      <c r="AT163" s="3"/>
      <c r="AU163" s="3"/>
      <c r="AV163" s="3"/>
      <c r="AW163" s="3"/>
      <c r="AX163" s="3"/>
      <c r="AY163" s="3"/>
      <c r="AZ163" s="3"/>
    </row>
    <row r="164" spans="1:52" s="3" customFormat="1" ht="18" customHeight="1" x14ac:dyDescent="0.2">
      <c r="B164" s="97"/>
      <c r="C164" s="98"/>
      <c r="D164" s="59"/>
      <c r="E164" s="59"/>
      <c r="F164" s="165"/>
      <c r="G164" s="166"/>
      <c r="H164" s="166"/>
      <c r="I164" s="166"/>
      <c r="J164" s="167"/>
      <c r="K164" s="168"/>
      <c r="L164" s="169"/>
      <c r="M164" s="170"/>
      <c r="N164" s="170"/>
      <c r="O164" s="29"/>
      <c r="P164" s="29"/>
      <c r="Q164" s="181"/>
    </row>
    <row r="165" spans="1:52" s="29" customFormat="1" ht="28.5" customHeight="1" x14ac:dyDescent="0.2">
      <c r="A165" s="3"/>
      <c r="B165" s="15"/>
      <c r="C165" s="3"/>
      <c r="D165" s="60"/>
      <c r="E165" s="3"/>
      <c r="F165" s="102" t="s">
        <v>336</v>
      </c>
      <c r="G165" s="103"/>
      <c r="H165" s="103"/>
      <c r="I165" s="103"/>
      <c r="J165" s="104"/>
      <c r="K165" s="105">
        <f>SUM(K154+K163)</f>
        <v>0</v>
      </c>
      <c r="L165" s="99"/>
      <c r="M165" s="105">
        <f>SUM(M154+M163)</f>
        <v>0</v>
      </c>
      <c r="N165" s="105">
        <f>SUM(N154+N163)</f>
        <v>0</v>
      </c>
      <c r="Q165" s="181"/>
      <c r="R165" s="3"/>
      <c r="S165" s="3"/>
      <c r="T165" s="3"/>
      <c r="U165" s="3"/>
      <c r="V165" s="3"/>
      <c r="W165" s="3"/>
      <c r="X165" s="3"/>
      <c r="Y165" s="3"/>
      <c r="Z165" s="3"/>
      <c r="AA165" s="3"/>
      <c r="AB165" s="3"/>
      <c r="AC165" s="3"/>
      <c r="AD165" s="3"/>
      <c r="AE165" s="3"/>
      <c r="AF165" s="3"/>
      <c r="AG165" s="3"/>
      <c r="AH165" s="3"/>
      <c r="AI165" s="3"/>
      <c r="AJ165" s="3"/>
      <c r="AK165" s="3"/>
      <c r="AL165" s="3"/>
      <c r="AM165" s="3"/>
      <c r="AN165" s="3"/>
      <c r="AO165" s="3"/>
      <c r="AP165" s="3"/>
      <c r="AQ165" s="3"/>
      <c r="AR165" s="3"/>
      <c r="AS165" s="3"/>
      <c r="AT165" s="3"/>
      <c r="AU165" s="3"/>
      <c r="AV165" s="3"/>
      <c r="AW165" s="3"/>
      <c r="AX165" s="3"/>
      <c r="AY165" s="3"/>
      <c r="AZ165" s="3"/>
    </row>
    <row r="166" spans="1:52" s="1" customFormat="1" x14ac:dyDescent="0.2">
      <c r="B166" s="15"/>
      <c r="D166" s="2"/>
      <c r="G166" s="2"/>
      <c r="H166" s="2"/>
      <c r="J166" s="2"/>
      <c r="L166" s="68"/>
      <c r="M166" s="58"/>
      <c r="N166" s="58"/>
      <c r="O166" s="31"/>
      <c r="P166" s="31"/>
      <c r="Q166" s="34"/>
    </row>
    <row r="167" spans="1:52" s="1" customFormat="1" x14ac:dyDescent="0.2">
      <c r="B167" s="15"/>
      <c r="D167" s="2"/>
      <c r="E167" s="19" t="s">
        <v>38</v>
      </c>
      <c r="G167" s="2"/>
      <c r="H167" s="2"/>
      <c r="J167" s="2"/>
      <c r="L167" s="68"/>
      <c r="M167" s="58"/>
      <c r="N167" s="58"/>
      <c r="O167" s="31"/>
      <c r="P167" s="31"/>
      <c r="Q167" s="34"/>
    </row>
    <row r="168" spans="1:52" s="1" customFormat="1" x14ac:dyDescent="0.2">
      <c r="B168" s="15"/>
      <c r="D168" s="2"/>
      <c r="F168" s="19"/>
      <c r="G168" s="2"/>
      <c r="H168" s="2"/>
      <c r="J168" s="2"/>
      <c r="L168" s="68"/>
      <c r="M168" s="58"/>
      <c r="N168" s="58"/>
      <c r="O168" s="31"/>
      <c r="P168" s="31"/>
      <c r="Q168" s="34"/>
    </row>
    <row r="169" spans="1:52" s="3" customFormat="1" ht="24" customHeight="1" x14ac:dyDescent="0.2">
      <c r="B169" s="15"/>
      <c r="D169" s="8" t="s">
        <v>9</v>
      </c>
      <c r="E169" s="55">
        <v>11.2</v>
      </c>
      <c r="F169" s="106" t="s">
        <v>491</v>
      </c>
      <c r="G169" s="55" t="s">
        <v>169</v>
      </c>
      <c r="H169" s="55" t="s">
        <v>40</v>
      </c>
      <c r="I169" s="7">
        <v>146.06</v>
      </c>
      <c r="J169" s="60"/>
      <c r="L169" s="69"/>
      <c r="M169" s="61"/>
      <c r="N169" s="61"/>
      <c r="O169" s="188"/>
      <c r="P169" s="183"/>
      <c r="Q169" s="181"/>
    </row>
    <row r="170" spans="1:52" s="3" customFormat="1" ht="24" customHeight="1" x14ac:dyDescent="0.25">
      <c r="B170" s="15"/>
      <c r="D170" s="87" t="s">
        <v>9</v>
      </c>
      <c r="E170" s="87" t="s">
        <v>595</v>
      </c>
      <c r="F170" s="134" t="s">
        <v>492</v>
      </c>
      <c r="G170" s="87"/>
      <c r="H170" s="8" t="s">
        <v>158</v>
      </c>
      <c r="I170" s="7">
        <v>99</v>
      </c>
      <c r="J170" s="60"/>
      <c r="L170" s="69"/>
      <c r="M170" s="61"/>
      <c r="N170" s="61"/>
      <c r="O170"/>
      <c r="P170" s="183"/>
      <c r="Q170" s="181"/>
    </row>
    <row r="171" spans="1:52" s="3" customFormat="1" ht="24" customHeight="1" x14ac:dyDescent="0.25">
      <c r="B171" s="15"/>
      <c r="D171" s="87" t="s">
        <v>9</v>
      </c>
      <c r="E171" s="87" t="s">
        <v>596</v>
      </c>
      <c r="F171" s="134" t="s">
        <v>380</v>
      </c>
      <c r="G171" s="87"/>
      <c r="H171" s="8" t="s">
        <v>158</v>
      </c>
      <c r="I171" s="7">
        <v>80.73</v>
      </c>
      <c r="J171" s="60"/>
      <c r="L171" s="69"/>
      <c r="M171" s="61"/>
      <c r="N171" s="61"/>
      <c r="O171"/>
      <c r="P171" s="183"/>
      <c r="Q171" s="181"/>
    </row>
    <row r="172" spans="1:52" s="1" customFormat="1" x14ac:dyDescent="0.2">
      <c r="B172" s="15"/>
      <c r="D172" s="2"/>
      <c r="G172" s="2"/>
      <c r="H172" s="2"/>
      <c r="J172" s="2"/>
      <c r="L172" s="68"/>
      <c r="M172" s="58"/>
      <c r="N172" s="58"/>
      <c r="O172" s="31"/>
      <c r="P172" s="31"/>
      <c r="Q172" s="34"/>
    </row>
    <row r="173" spans="1:52" s="1" customFormat="1" ht="15" x14ac:dyDescent="0.2">
      <c r="B173" s="15"/>
      <c r="D173" s="2"/>
      <c r="E173" s="19" t="s">
        <v>42</v>
      </c>
      <c r="F173" s="1" t="s">
        <v>337</v>
      </c>
      <c r="G173" s="2"/>
      <c r="H173" s="2"/>
      <c r="J173" s="2"/>
      <c r="L173" s="68"/>
      <c r="M173" s="58"/>
      <c r="N173" s="58"/>
      <c r="O173" s="31"/>
      <c r="P173" s="31"/>
      <c r="Q173" s="34"/>
    </row>
    <row r="174" spans="1:52" s="1" customFormat="1" x14ac:dyDescent="0.2">
      <c r="B174" s="15"/>
      <c r="D174" s="2"/>
      <c r="G174" s="2"/>
      <c r="H174" s="2"/>
      <c r="J174" s="2"/>
      <c r="L174" s="68"/>
      <c r="M174" s="58"/>
      <c r="N174" s="58"/>
      <c r="O174" s="31"/>
      <c r="P174" s="31"/>
      <c r="Q174" s="34"/>
    </row>
    <row r="175" spans="1:52" s="1" customFormat="1" x14ac:dyDescent="0.2">
      <c r="B175" s="15"/>
      <c r="D175" s="2"/>
      <c r="G175" s="2"/>
      <c r="H175" s="2"/>
      <c r="J175" s="2"/>
      <c r="L175" s="68"/>
      <c r="M175" s="58"/>
      <c r="N175" s="58"/>
      <c r="O175" s="31"/>
      <c r="P175" s="31"/>
      <c r="Q175" s="34"/>
    </row>
    <row r="176" spans="1:52" s="1" customFormat="1" x14ac:dyDescent="0.2">
      <c r="B176" s="15"/>
      <c r="D176" s="2"/>
      <c r="G176" s="2"/>
      <c r="H176" s="2"/>
      <c r="J176" s="2"/>
      <c r="L176" s="68"/>
      <c r="M176" s="58"/>
      <c r="N176" s="58"/>
      <c r="O176" s="31"/>
      <c r="P176" s="31"/>
      <c r="Q176" s="34"/>
    </row>
    <row r="177" spans="2:17" s="1" customFormat="1" x14ac:dyDescent="0.2">
      <c r="B177" s="15"/>
      <c r="D177" s="2"/>
      <c r="G177" s="2"/>
      <c r="H177" s="2"/>
      <c r="J177" s="2"/>
      <c r="L177" s="68"/>
      <c r="M177" s="58"/>
      <c r="N177" s="58"/>
      <c r="O177" s="31"/>
      <c r="P177" s="31"/>
      <c r="Q177" s="34"/>
    </row>
    <row r="178" spans="2:17" s="1" customFormat="1" x14ac:dyDescent="0.2">
      <c r="B178" s="15"/>
      <c r="D178" s="2"/>
      <c r="G178" s="2"/>
      <c r="H178" s="2"/>
      <c r="J178" s="2"/>
      <c r="L178" s="68"/>
      <c r="M178" s="58"/>
      <c r="N178" s="58"/>
      <c r="O178" s="31"/>
      <c r="P178" s="31"/>
      <c r="Q178" s="34"/>
    </row>
    <row r="179" spans="2:17" s="1" customFormat="1" x14ac:dyDescent="0.2">
      <c r="B179" s="15"/>
      <c r="D179" s="2"/>
      <c r="G179" s="2"/>
      <c r="H179" s="2"/>
      <c r="J179" s="2"/>
      <c r="L179" s="68"/>
      <c r="M179" s="58"/>
      <c r="N179" s="58"/>
      <c r="O179" s="31"/>
      <c r="P179" s="31"/>
      <c r="Q179" s="34"/>
    </row>
    <row r="180" spans="2:17" s="1" customFormat="1" x14ac:dyDescent="0.2">
      <c r="B180" s="15"/>
      <c r="D180" s="2"/>
      <c r="G180" s="2"/>
      <c r="H180" s="2"/>
      <c r="J180" s="2"/>
      <c r="L180" s="68"/>
      <c r="M180" s="58"/>
      <c r="N180" s="58"/>
      <c r="O180" s="31"/>
      <c r="P180" s="31"/>
      <c r="Q180" s="34"/>
    </row>
    <row r="181" spans="2:17" s="1" customFormat="1" x14ac:dyDescent="0.2">
      <c r="B181" s="15"/>
      <c r="D181" s="2"/>
      <c r="G181" s="2"/>
      <c r="H181" s="2"/>
      <c r="J181" s="2"/>
      <c r="L181" s="68"/>
      <c r="M181" s="58"/>
      <c r="N181" s="58"/>
      <c r="O181" s="31"/>
      <c r="P181" s="31"/>
      <c r="Q181" s="34"/>
    </row>
    <row r="182" spans="2:17" s="1" customFormat="1" x14ac:dyDescent="0.2">
      <c r="B182" s="15"/>
      <c r="D182" s="2"/>
      <c r="G182" s="2"/>
      <c r="H182" s="2"/>
      <c r="J182" s="2"/>
      <c r="L182" s="68"/>
      <c r="M182" s="58"/>
      <c r="N182" s="58"/>
      <c r="O182" s="31"/>
      <c r="P182" s="31"/>
      <c r="Q182" s="34"/>
    </row>
    <row r="183" spans="2:17" s="1" customFormat="1" x14ac:dyDescent="0.2">
      <c r="B183" s="15"/>
      <c r="D183" s="2"/>
      <c r="G183" s="2"/>
      <c r="H183" s="2"/>
      <c r="J183" s="2"/>
      <c r="L183" s="68"/>
      <c r="M183" s="58"/>
      <c r="N183" s="58"/>
      <c r="O183" s="31"/>
      <c r="P183" s="31"/>
      <c r="Q183" s="34"/>
    </row>
    <row r="184" spans="2:17" s="1" customFormat="1" x14ac:dyDescent="0.2">
      <c r="B184" s="15"/>
      <c r="D184" s="2"/>
      <c r="G184" s="2"/>
      <c r="H184" s="2"/>
      <c r="J184" s="2"/>
      <c r="L184" s="68"/>
      <c r="M184" s="58"/>
      <c r="N184" s="58"/>
      <c r="O184" s="31"/>
      <c r="P184" s="31"/>
      <c r="Q184" s="34"/>
    </row>
    <row r="185" spans="2:17" s="1" customFormat="1" x14ac:dyDescent="0.2">
      <c r="B185" s="15"/>
      <c r="D185" s="2"/>
      <c r="G185" s="2"/>
      <c r="H185" s="2"/>
      <c r="J185" s="2"/>
      <c r="L185" s="68"/>
      <c r="M185" s="58"/>
      <c r="N185" s="58"/>
      <c r="O185" s="31"/>
      <c r="P185" s="31"/>
      <c r="Q185" s="34"/>
    </row>
    <row r="186" spans="2:17" s="1" customFormat="1" x14ac:dyDescent="0.2">
      <c r="B186" s="15"/>
      <c r="D186" s="2"/>
      <c r="G186" s="2"/>
      <c r="H186" s="2"/>
      <c r="J186" s="2"/>
      <c r="L186" s="68"/>
      <c r="M186" s="58"/>
      <c r="N186" s="58"/>
      <c r="O186" s="31"/>
      <c r="P186" s="31"/>
      <c r="Q186" s="34"/>
    </row>
    <row r="187" spans="2:17" s="1" customFormat="1" x14ac:dyDescent="0.2">
      <c r="B187" s="15"/>
      <c r="D187" s="2"/>
      <c r="G187" s="2"/>
      <c r="H187" s="2"/>
      <c r="J187" s="2"/>
      <c r="L187" s="68"/>
      <c r="M187" s="58"/>
      <c r="N187" s="58"/>
      <c r="O187" s="31"/>
      <c r="P187" s="31"/>
      <c r="Q187" s="34"/>
    </row>
    <row r="188" spans="2:17" s="1" customFormat="1" x14ac:dyDescent="0.2">
      <c r="B188" s="15"/>
      <c r="D188" s="2"/>
      <c r="G188" s="2"/>
      <c r="H188" s="2"/>
      <c r="J188" s="2"/>
      <c r="L188" s="68"/>
      <c r="M188" s="58"/>
      <c r="N188" s="58"/>
      <c r="O188" s="31"/>
      <c r="P188" s="31"/>
      <c r="Q188" s="34"/>
    </row>
    <row r="189" spans="2:17" s="1" customFormat="1" x14ac:dyDescent="0.2">
      <c r="B189" s="15"/>
      <c r="D189" s="2"/>
      <c r="G189" s="2"/>
      <c r="H189" s="2"/>
      <c r="J189" s="2"/>
      <c r="L189" s="68"/>
      <c r="M189" s="58"/>
      <c r="N189" s="58"/>
      <c r="O189" s="31"/>
      <c r="P189" s="31"/>
      <c r="Q189" s="34"/>
    </row>
    <row r="190" spans="2:17" s="1" customFormat="1" x14ac:dyDescent="0.2">
      <c r="B190" s="15"/>
      <c r="D190" s="2"/>
      <c r="G190" s="2"/>
      <c r="H190" s="2"/>
      <c r="J190" s="2"/>
      <c r="L190" s="68"/>
      <c r="M190" s="58"/>
      <c r="N190" s="58"/>
      <c r="O190" s="31"/>
      <c r="P190" s="31"/>
      <c r="Q190" s="34"/>
    </row>
    <row r="191" spans="2:17" s="1" customFormat="1" x14ac:dyDescent="0.2">
      <c r="B191" s="15"/>
      <c r="D191" s="2"/>
      <c r="G191" s="2"/>
      <c r="H191" s="2"/>
      <c r="J191" s="2"/>
      <c r="L191" s="68"/>
      <c r="M191" s="58"/>
      <c r="N191" s="58"/>
      <c r="O191" s="31"/>
      <c r="P191" s="31"/>
      <c r="Q191" s="34"/>
    </row>
    <row r="192" spans="2:17" s="1" customFormat="1" x14ac:dyDescent="0.2">
      <c r="B192" s="15"/>
      <c r="D192" s="2"/>
      <c r="G192" s="2"/>
      <c r="H192" s="2"/>
      <c r="J192" s="2"/>
      <c r="L192" s="68"/>
      <c r="M192" s="58"/>
      <c r="N192" s="58"/>
      <c r="O192" s="31"/>
      <c r="P192" s="31"/>
      <c r="Q192" s="34"/>
    </row>
    <row r="193" spans="2:17" s="1" customFormat="1" x14ac:dyDescent="0.2">
      <c r="B193" s="15"/>
      <c r="D193" s="2"/>
      <c r="G193" s="2"/>
      <c r="H193" s="2"/>
      <c r="J193" s="2"/>
      <c r="L193" s="68"/>
      <c r="M193" s="58"/>
      <c r="N193" s="58"/>
      <c r="O193" s="31"/>
      <c r="P193" s="31"/>
      <c r="Q193" s="34"/>
    </row>
    <row r="194" spans="2:17" s="1" customFormat="1" x14ac:dyDescent="0.2">
      <c r="B194" s="15"/>
      <c r="D194" s="2"/>
      <c r="G194" s="2"/>
      <c r="H194" s="2"/>
      <c r="J194" s="2"/>
      <c r="L194" s="68"/>
      <c r="M194" s="58"/>
      <c r="N194" s="58"/>
      <c r="O194" s="31"/>
      <c r="P194" s="31"/>
      <c r="Q194" s="34"/>
    </row>
    <row r="195" spans="2:17" s="1" customFormat="1" x14ac:dyDescent="0.2">
      <c r="B195" s="15"/>
      <c r="D195" s="2"/>
      <c r="G195" s="2"/>
      <c r="H195" s="2"/>
      <c r="J195" s="2"/>
      <c r="L195" s="68"/>
      <c r="M195" s="58"/>
      <c r="N195" s="58"/>
      <c r="O195" s="31"/>
      <c r="P195" s="31"/>
      <c r="Q195" s="34"/>
    </row>
    <row r="196" spans="2:17" s="1" customFormat="1" x14ac:dyDescent="0.2">
      <c r="B196" s="15"/>
      <c r="D196" s="2"/>
      <c r="G196" s="2"/>
      <c r="H196" s="2"/>
      <c r="J196" s="2"/>
      <c r="L196" s="68"/>
      <c r="M196" s="58"/>
      <c r="N196" s="58"/>
      <c r="O196" s="31"/>
      <c r="P196" s="31"/>
      <c r="Q196" s="34"/>
    </row>
    <row r="197" spans="2:17" s="1" customFormat="1" x14ac:dyDescent="0.2">
      <c r="B197" s="15"/>
      <c r="D197" s="2"/>
      <c r="G197" s="2"/>
      <c r="H197" s="2"/>
      <c r="J197" s="2"/>
      <c r="L197" s="68"/>
      <c r="M197" s="58"/>
      <c r="N197" s="58"/>
      <c r="O197" s="31"/>
      <c r="P197" s="31"/>
      <c r="Q197" s="34"/>
    </row>
    <row r="198" spans="2:17" s="1" customFormat="1" x14ac:dyDescent="0.2">
      <c r="B198" s="15"/>
      <c r="D198" s="2"/>
      <c r="G198" s="2"/>
      <c r="H198" s="2"/>
      <c r="J198" s="2"/>
      <c r="L198" s="68"/>
      <c r="M198" s="58"/>
      <c r="N198" s="58"/>
      <c r="O198" s="31"/>
      <c r="P198" s="31"/>
      <c r="Q198" s="34"/>
    </row>
    <row r="199" spans="2:17" s="1" customFormat="1" x14ac:dyDescent="0.2">
      <c r="B199" s="15"/>
      <c r="D199" s="2"/>
      <c r="G199" s="2"/>
      <c r="H199" s="2"/>
      <c r="J199" s="2"/>
      <c r="L199" s="68"/>
      <c r="M199" s="58"/>
      <c r="N199" s="58"/>
      <c r="O199" s="31"/>
      <c r="P199" s="31"/>
      <c r="Q199" s="34"/>
    </row>
    <row r="200" spans="2:17" s="1" customFormat="1" x14ac:dyDescent="0.2">
      <c r="B200" s="15"/>
      <c r="D200" s="2"/>
      <c r="G200" s="2"/>
      <c r="H200" s="2"/>
      <c r="J200" s="2"/>
      <c r="L200" s="68"/>
      <c r="M200" s="58"/>
      <c r="N200" s="58"/>
      <c r="O200" s="31"/>
      <c r="P200" s="31"/>
      <c r="Q200" s="34"/>
    </row>
    <row r="201" spans="2:17" s="1" customFormat="1" x14ac:dyDescent="0.2">
      <c r="B201" s="15"/>
      <c r="D201" s="2"/>
      <c r="G201" s="2"/>
      <c r="H201" s="2"/>
      <c r="J201" s="2"/>
      <c r="L201" s="68"/>
      <c r="M201" s="58"/>
      <c r="N201" s="58"/>
      <c r="O201" s="31"/>
      <c r="P201" s="31"/>
      <c r="Q201" s="34"/>
    </row>
    <row r="202" spans="2:17" s="1" customFormat="1" x14ac:dyDescent="0.2">
      <c r="B202" s="15"/>
      <c r="D202" s="2"/>
      <c r="G202" s="2"/>
      <c r="H202" s="2"/>
      <c r="J202" s="2"/>
      <c r="L202" s="68"/>
      <c r="M202" s="58"/>
      <c r="N202" s="58"/>
      <c r="O202" s="31"/>
      <c r="P202" s="31"/>
      <c r="Q202" s="34"/>
    </row>
    <row r="203" spans="2:17" s="1" customFormat="1" x14ac:dyDescent="0.2">
      <c r="B203" s="15"/>
      <c r="D203" s="2"/>
      <c r="G203" s="2"/>
      <c r="H203" s="2"/>
      <c r="J203" s="2"/>
      <c r="L203" s="68"/>
      <c r="M203" s="58"/>
      <c r="N203" s="58"/>
      <c r="O203" s="31"/>
      <c r="P203" s="31"/>
      <c r="Q203" s="34"/>
    </row>
    <row r="204" spans="2:17" s="1" customFormat="1" x14ac:dyDescent="0.2">
      <c r="B204" s="15"/>
      <c r="D204" s="2"/>
      <c r="G204" s="2"/>
      <c r="H204" s="2"/>
      <c r="J204" s="2"/>
      <c r="L204" s="68"/>
      <c r="M204" s="58"/>
      <c r="N204" s="58"/>
      <c r="O204" s="31"/>
      <c r="P204" s="31"/>
      <c r="Q204" s="34"/>
    </row>
    <row r="205" spans="2:17" s="1" customFormat="1" x14ac:dyDescent="0.2">
      <c r="B205" s="15"/>
      <c r="D205" s="2"/>
      <c r="G205" s="2"/>
      <c r="H205" s="2"/>
      <c r="J205" s="2"/>
      <c r="L205" s="68"/>
      <c r="M205" s="58"/>
      <c r="N205" s="58"/>
      <c r="O205" s="31"/>
      <c r="P205" s="31"/>
      <c r="Q205" s="34"/>
    </row>
    <row r="206" spans="2:17" s="1" customFormat="1" x14ac:dyDescent="0.2">
      <c r="B206" s="15"/>
      <c r="D206" s="2"/>
      <c r="G206" s="2"/>
      <c r="H206" s="2"/>
      <c r="J206" s="2"/>
      <c r="L206" s="68"/>
      <c r="M206" s="58"/>
      <c r="N206" s="58"/>
      <c r="O206" s="31"/>
      <c r="P206" s="31"/>
      <c r="Q206" s="34"/>
    </row>
    <row r="207" spans="2:17" s="1" customFormat="1" x14ac:dyDescent="0.2">
      <c r="B207" s="15"/>
      <c r="D207" s="2"/>
      <c r="G207" s="2"/>
      <c r="H207" s="2"/>
      <c r="J207" s="2"/>
      <c r="L207" s="68"/>
      <c r="M207" s="58"/>
      <c r="N207" s="58"/>
      <c r="O207" s="31"/>
      <c r="P207" s="31"/>
      <c r="Q207" s="34"/>
    </row>
    <row r="208" spans="2:17" s="1" customFormat="1" x14ac:dyDescent="0.2">
      <c r="B208" s="15"/>
      <c r="D208" s="2"/>
      <c r="G208" s="2"/>
      <c r="H208" s="2"/>
      <c r="J208" s="2"/>
      <c r="L208" s="68"/>
      <c r="M208" s="58"/>
      <c r="N208" s="58"/>
      <c r="O208" s="31"/>
      <c r="P208" s="31"/>
      <c r="Q208" s="34"/>
    </row>
    <row r="209" spans="2:17" s="1" customFormat="1" x14ac:dyDescent="0.2">
      <c r="B209" s="15"/>
      <c r="D209" s="2"/>
      <c r="G209" s="2"/>
      <c r="H209" s="2"/>
      <c r="J209" s="2"/>
      <c r="L209" s="68"/>
      <c r="M209" s="58"/>
      <c r="N209" s="58"/>
      <c r="O209" s="31"/>
      <c r="P209" s="31"/>
      <c r="Q209" s="34"/>
    </row>
    <row r="210" spans="2:17" s="1" customFormat="1" x14ac:dyDescent="0.2">
      <c r="B210" s="15"/>
      <c r="D210" s="2"/>
      <c r="G210" s="2"/>
      <c r="H210" s="2"/>
      <c r="J210" s="2"/>
      <c r="L210" s="68"/>
      <c r="M210" s="58"/>
      <c r="N210" s="58"/>
      <c r="O210" s="31"/>
      <c r="P210" s="31"/>
      <c r="Q210" s="34"/>
    </row>
    <row r="211" spans="2:17" s="1" customFormat="1" x14ac:dyDescent="0.2">
      <c r="B211" s="15"/>
      <c r="D211" s="2"/>
      <c r="G211" s="2"/>
      <c r="H211" s="2"/>
      <c r="J211" s="2"/>
      <c r="L211" s="68"/>
      <c r="M211" s="58"/>
      <c r="N211" s="58"/>
      <c r="O211" s="31"/>
      <c r="P211" s="31"/>
      <c r="Q211" s="34"/>
    </row>
    <row r="212" spans="2:17" s="1" customFormat="1" x14ac:dyDescent="0.2">
      <c r="B212" s="15"/>
      <c r="D212" s="2"/>
      <c r="G212" s="2"/>
      <c r="H212" s="2"/>
      <c r="J212" s="2"/>
      <c r="L212" s="68"/>
      <c r="M212" s="58"/>
      <c r="N212" s="58"/>
      <c r="O212" s="31"/>
      <c r="P212" s="31"/>
      <c r="Q212" s="34"/>
    </row>
    <row r="213" spans="2:17" s="1" customFormat="1" x14ac:dyDescent="0.2">
      <c r="B213" s="15"/>
      <c r="D213" s="2"/>
      <c r="G213" s="2"/>
      <c r="H213" s="2"/>
      <c r="J213" s="2"/>
      <c r="L213" s="68"/>
      <c r="M213" s="58"/>
      <c r="N213" s="58"/>
      <c r="O213" s="31"/>
      <c r="P213" s="31"/>
      <c r="Q213" s="34"/>
    </row>
    <row r="214" spans="2:17" s="1" customFormat="1" x14ac:dyDescent="0.2">
      <c r="B214" s="15"/>
      <c r="D214" s="2"/>
      <c r="G214" s="2"/>
      <c r="H214" s="2"/>
      <c r="J214" s="2"/>
      <c r="L214" s="68"/>
      <c r="M214" s="58"/>
      <c r="N214" s="58"/>
      <c r="O214" s="31"/>
      <c r="P214" s="31"/>
      <c r="Q214" s="34"/>
    </row>
    <row r="215" spans="2:17" s="1" customFormat="1" x14ac:dyDescent="0.2">
      <c r="B215" s="15"/>
      <c r="D215" s="2"/>
      <c r="G215" s="2"/>
      <c r="H215" s="2"/>
      <c r="J215" s="2"/>
      <c r="L215" s="68"/>
      <c r="M215" s="58"/>
      <c r="N215" s="58"/>
      <c r="O215" s="31"/>
      <c r="P215" s="31"/>
      <c r="Q215" s="34"/>
    </row>
    <row r="216" spans="2:17" s="1" customFormat="1" x14ac:dyDescent="0.2">
      <c r="B216" s="15"/>
      <c r="D216" s="2"/>
      <c r="G216" s="2"/>
      <c r="H216" s="2"/>
      <c r="J216" s="2"/>
      <c r="L216" s="68"/>
      <c r="M216" s="58"/>
      <c r="N216" s="58"/>
      <c r="O216" s="31"/>
      <c r="P216" s="31"/>
      <c r="Q216" s="34"/>
    </row>
    <row r="217" spans="2:17" s="1" customFormat="1" x14ac:dyDescent="0.2">
      <c r="B217" s="15"/>
      <c r="D217" s="2"/>
      <c r="G217" s="2"/>
      <c r="H217" s="2"/>
      <c r="J217" s="2"/>
      <c r="L217" s="68"/>
      <c r="M217" s="58"/>
      <c r="N217" s="58"/>
      <c r="O217" s="31"/>
      <c r="P217" s="31"/>
      <c r="Q217" s="34"/>
    </row>
    <row r="218" spans="2:17" s="1" customFormat="1" x14ac:dyDescent="0.2">
      <c r="B218" s="15"/>
      <c r="D218" s="2"/>
      <c r="G218" s="2"/>
      <c r="H218" s="2"/>
      <c r="J218" s="2"/>
      <c r="L218" s="68"/>
      <c r="M218" s="58"/>
      <c r="N218" s="58"/>
      <c r="O218" s="31"/>
      <c r="P218" s="31"/>
      <c r="Q218" s="34"/>
    </row>
    <row r="219" spans="2:17" s="1" customFormat="1" x14ac:dyDescent="0.2">
      <c r="B219" s="15"/>
      <c r="D219" s="2"/>
      <c r="G219" s="2"/>
      <c r="H219" s="2"/>
      <c r="J219" s="2"/>
      <c r="L219" s="68"/>
      <c r="M219" s="58"/>
      <c r="N219" s="58"/>
      <c r="O219" s="31"/>
      <c r="P219" s="31"/>
      <c r="Q219" s="34"/>
    </row>
    <row r="220" spans="2:17" s="1" customFormat="1" x14ac:dyDescent="0.2">
      <c r="B220" s="15"/>
      <c r="D220" s="2"/>
      <c r="G220" s="2"/>
      <c r="H220" s="2"/>
      <c r="J220" s="2"/>
      <c r="L220" s="68"/>
      <c r="M220" s="58"/>
      <c r="N220" s="58"/>
      <c r="O220" s="31"/>
      <c r="P220" s="31"/>
      <c r="Q220" s="34"/>
    </row>
    <row r="221" spans="2:17" s="1" customFormat="1" x14ac:dyDescent="0.2">
      <c r="B221" s="15"/>
      <c r="D221" s="2"/>
      <c r="G221" s="2"/>
      <c r="H221" s="2"/>
      <c r="J221" s="2"/>
      <c r="L221" s="68"/>
      <c r="M221" s="58"/>
      <c r="N221" s="58"/>
      <c r="O221" s="31"/>
      <c r="P221" s="31"/>
      <c r="Q221" s="34"/>
    </row>
    <row r="222" spans="2:17" s="1" customFormat="1" x14ac:dyDescent="0.2">
      <c r="B222" s="15"/>
      <c r="D222" s="2"/>
      <c r="G222" s="2"/>
      <c r="H222" s="2"/>
      <c r="J222" s="2"/>
      <c r="L222" s="68"/>
      <c r="M222" s="58"/>
      <c r="N222" s="58"/>
      <c r="O222" s="31"/>
      <c r="P222" s="31"/>
      <c r="Q222" s="34"/>
    </row>
    <row r="223" spans="2:17" s="1" customFormat="1" x14ac:dyDescent="0.2">
      <c r="B223" s="15"/>
      <c r="D223" s="2"/>
      <c r="G223" s="2"/>
      <c r="H223" s="2"/>
      <c r="J223" s="2"/>
      <c r="L223" s="68"/>
      <c r="M223" s="58"/>
      <c r="N223" s="58"/>
      <c r="O223" s="31"/>
      <c r="P223" s="31"/>
      <c r="Q223" s="34"/>
    </row>
    <row r="224" spans="2:17" s="1" customFormat="1" x14ac:dyDescent="0.2">
      <c r="B224" s="15"/>
      <c r="D224" s="2"/>
      <c r="G224" s="2"/>
      <c r="H224" s="2"/>
      <c r="J224" s="2"/>
      <c r="L224" s="68"/>
      <c r="M224" s="58"/>
      <c r="N224" s="58"/>
      <c r="O224" s="31"/>
      <c r="P224" s="31"/>
      <c r="Q224" s="34"/>
    </row>
    <row r="225" spans="2:17" s="1" customFormat="1" x14ac:dyDescent="0.2">
      <c r="B225" s="15"/>
      <c r="D225" s="2"/>
      <c r="G225" s="2"/>
      <c r="H225" s="2"/>
      <c r="J225" s="2"/>
      <c r="L225" s="68"/>
      <c r="M225" s="58"/>
      <c r="N225" s="58"/>
      <c r="O225" s="31"/>
      <c r="P225" s="31"/>
      <c r="Q225" s="34"/>
    </row>
    <row r="226" spans="2:17" s="1" customFormat="1" x14ac:dyDescent="0.2">
      <c r="B226" s="15"/>
      <c r="D226" s="2"/>
      <c r="G226" s="2"/>
      <c r="H226" s="2"/>
      <c r="J226" s="2"/>
      <c r="L226" s="68"/>
      <c r="M226" s="58"/>
      <c r="N226" s="58"/>
      <c r="O226" s="31"/>
      <c r="P226" s="31"/>
      <c r="Q226" s="34"/>
    </row>
    <row r="227" spans="2:17" s="1" customFormat="1" x14ac:dyDescent="0.2">
      <c r="B227" s="15"/>
      <c r="D227" s="2"/>
      <c r="G227" s="2"/>
      <c r="H227" s="2"/>
      <c r="J227" s="2"/>
      <c r="L227" s="68"/>
      <c r="M227" s="58"/>
      <c r="N227" s="58"/>
      <c r="O227" s="31"/>
      <c r="P227" s="31"/>
      <c r="Q227" s="34"/>
    </row>
  </sheetData>
  <sheetProtection algorithmName="SHA-512" hashValue="aau8FFcEwvF7VOlPfjqfopBs/ky/lmqzzloBa9CL6YYol3/ic20T65HHW3JgIaidIfys+8bEcm/3wAdbUnKjSg==" saltValue="BGaw8kPUgWq87lN9CBOtfw==" spinCount="100000" sheet="1" selectLockedCells="1" autoFilter="0"/>
  <autoFilter ref="A10:AZ165" xr:uid="{00000000-0001-0000-0300-000000000000}"/>
  <mergeCells count="32">
    <mergeCell ref="B100:B102"/>
    <mergeCell ref="B117:B119"/>
    <mergeCell ref="H4:I4"/>
    <mergeCell ref="J4:M4"/>
    <mergeCell ref="H2:I2"/>
    <mergeCell ref="J2:M2"/>
    <mergeCell ref="H3:I3"/>
    <mergeCell ref="J3:M3"/>
    <mergeCell ref="B11:B16"/>
    <mergeCell ref="B47:B50"/>
    <mergeCell ref="B69:B83"/>
    <mergeCell ref="B85:B95"/>
    <mergeCell ref="B96:B99"/>
    <mergeCell ref="B67:B68"/>
    <mergeCell ref="B51:B66"/>
    <mergeCell ref="B17:B25"/>
    <mergeCell ref="B26:B46"/>
    <mergeCell ref="B161:B162"/>
    <mergeCell ref="D161:D162"/>
    <mergeCell ref="B104:B107"/>
    <mergeCell ref="B108:B111"/>
    <mergeCell ref="B112:B116"/>
    <mergeCell ref="B159:B160"/>
    <mergeCell ref="B120:B122"/>
    <mergeCell ref="B123:B126"/>
    <mergeCell ref="B155:B158"/>
    <mergeCell ref="B127:B128"/>
    <mergeCell ref="B129:B131"/>
    <mergeCell ref="B132:B133"/>
    <mergeCell ref="B134:B135"/>
    <mergeCell ref="B138:B153"/>
    <mergeCell ref="B136:B137"/>
  </mergeCells>
  <dataValidations count="1">
    <dataValidation type="list" allowBlank="1" showInputMessage="1" showErrorMessage="1" sqref="L103:L126 L47:L99 L129:L153" xr:uid="{00000000-0002-0000-0300-000000000000}">
      <formula1>",20%,5%,0%"</formula1>
    </dataValidation>
  </dataValidations>
  <pageMargins left="0.70866141732283472" right="0.70866141732283472" top="0.74803149606299213" bottom="0.74803149606299213" header="0.31496062992125984" footer="0.31496062992125984"/>
  <pageSetup paperSize="8" scale="44" fitToHeight="0" orientation="portrait" horizontalDpi="1200" verticalDpi="1200"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dimension ref="B1:E14"/>
  <sheetViews>
    <sheetView showGridLines="0" workbookViewId="0">
      <selection activeCell="B21" sqref="B21"/>
    </sheetView>
  </sheetViews>
  <sheetFormatPr defaultRowHeight="15" x14ac:dyDescent="0.25"/>
  <cols>
    <col min="1" max="1" width="8.85546875" customWidth="1"/>
    <col min="2" max="2" width="84.42578125" customWidth="1"/>
    <col min="3" max="4" width="18.7109375" bestFit="1" customWidth="1"/>
    <col min="5" max="5" width="8.7109375" style="52" hidden="1" customWidth="1"/>
  </cols>
  <sheetData>
    <row r="1" spans="2:5" ht="15.75" thickBot="1" x14ac:dyDescent="0.3"/>
    <row r="2" spans="2:5" x14ac:dyDescent="0.25">
      <c r="B2" s="197" t="s">
        <v>115</v>
      </c>
      <c r="C2" s="250"/>
      <c r="D2" s="198"/>
    </row>
    <row r="3" spans="2:5" ht="15.75" thickBot="1" x14ac:dyDescent="0.3">
      <c r="B3" s="199"/>
      <c r="C3" s="251"/>
      <c r="D3" s="200"/>
    </row>
    <row r="4" spans="2:5" x14ac:dyDescent="0.25">
      <c r="B4" s="46" t="s">
        <v>111</v>
      </c>
      <c r="C4" s="47" t="s">
        <v>112</v>
      </c>
      <c r="D4" s="48" t="s">
        <v>113</v>
      </c>
    </row>
    <row r="5" spans="2:5" x14ac:dyDescent="0.25">
      <c r="B5" s="135" t="s">
        <v>368</v>
      </c>
      <c r="C5" s="136">
        <v>1</v>
      </c>
      <c r="D5" s="53"/>
      <c r="E5" s="54">
        <f t="shared" ref="E5:E11" si="0">D5*C5</f>
        <v>0</v>
      </c>
    </row>
    <row r="6" spans="2:5" x14ac:dyDescent="0.25">
      <c r="B6" s="135" t="s">
        <v>369</v>
      </c>
      <c r="C6" s="136">
        <v>2</v>
      </c>
      <c r="D6" s="53"/>
      <c r="E6" s="54">
        <f t="shared" si="0"/>
        <v>0</v>
      </c>
    </row>
    <row r="7" spans="2:5" x14ac:dyDescent="0.25">
      <c r="B7" s="135" t="s">
        <v>370</v>
      </c>
      <c r="C7" s="136">
        <v>3</v>
      </c>
      <c r="D7" s="53"/>
      <c r="E7" s="54">
        <f t="shared" si="0"/>
        <v>0</v>
      </c>
    </row>
    <row r="8" spans="2:5" x14ac:dyDescent="0.25">
      <c r="B8" s="135" t="s">
        <v>371</v>
      </c>
      <c r="C8" s="136">
        <v>4</v>
      </c>
      <c r="D8" s="53"/>
      <c r="E8" s="54">
        <f t="shared" si="0"/>
        <v>0</v>
      </c>
    </row>
    <row r="9" spans="2:5" x14ac:dyDescent="0.25">
      <c r="B9" s="135" t="s">
        <v>372</v>
      </c>
      <c r="C9" s="136">
        <v>5</v>
      </c>
      <c r="D9" s="53"/>
      <c r="E9" s="54">
        <f t="shared" si="0"/>
        <v>0</v>
      </c>
    </row>
    <row r="10" spans="2:5" x14ac:dyDescent="0.25">
      <c r="B10" s="135" t="s">
        <v>373</v>
      </c>
      <c r="C10" s="136">
        <v>8</v>
      </c>
      <c r="D10" s="53"/>
      <c r="E10" s="54">
        <f t="shared" si="0"/>
        <v>0</v>
      </c>
    </row>
    <row r="11" spans="2:5" ht="15.75" thickBot="1" x14ac:dyDescent="0.3">
      <c r="B11" s="135" t="s">
        <v>374</v>
      </c>
      <c r="C11" s="136">
        <v>15</v>
      </c>
      <c r="D11" s="53"/>
      <c r="E11" s="54">
        <f t="shared" si="0"/>
        <v>0</v>
      </c>
    </row>
    <row r="12" spans="2:5" ht="15.75" thickBot="1" x14ac:dyDescent="0.3">
      <c r="C12" s="49" t="s">
        <v>114</v>
      </c>
      <c r="D12" s="51">
        <f>IF(SUM(E5:E11)/24&gt;=1,SUM(E5:E11)/24,1)</f>
        <v>1</v>
      </c>
    </row>
    <row r="13" spans="2:5" x14ac:dyDescent="0.25">
      <c r="D13" t="s">
        <v>118</v>
      </c>
    </row>
    <row r="14" spans="2:5" ht="102" x14ac:dyDescent="0.25">
      <c r="B14" s="50" t="s">
        <v>405</v>
      </c>
    </row>
  </sheetData>
  <sheetProtection algorithmName="SHA-512" hashValue="XoZLd07x8BC38KOzdUxfaiv69Yma6/ebGUShfSRbR+2pH3Dt43igVW5oQowprlwYkSxMBtNullapIZ+1RsPLUQ==" saltValue="sB5RzetqFGWJeDTRvCPmQQ==" spinCount="100000" sheet="1" objects="1" scenarios="1"/>
  <mergeCells count="1">
    <mergeCell ref="B2:D3"/>
  </mergeCells>
  <conditionalFormatting sqref="D12">
    <cfRule type="cellIs" dxfId="0" priority="1" operator="equal">
      <formula>"!! ERROR !!"</formula>
    </cfRule>
  </conditionalFormatting>
  <pageMargins left="0.7" right="0.7" top="0.75" bottom="0.75" header="0.3" footer="0.3"/>
  <pageSetup paperSize="9"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tabColor theme="0" tint="-0.14999847407452621"/>
  </sheetPr>
  <dimension ref="A1:F5"/>
  <sheetViews>
    <sheetView workbookViewId="0">
      <selection activeCell="C5" sqref="C5"/>
    </sheetView>
  </sheetViews>
  <sheetFormatPr defaultRowHeight="15" x14ac:dyDescent="0.25"/>
  <cols>
    <col min="1" max="1" width="17.42578125" customWidth="1"/>
    <col min="2" max="2" width="13.140625" customWidth="1"/>
    <col min="4" max="4" width="24.5703125" customWidth="1"/>
  </cols>
  <sheetData>
    <row r="1" spans="1:6" x14ac:dyDescent="0.25">
      <c r="A1" t="s">
        <v>52</v>
      </c>
      <c r="B1" t="s">
        <v>53</v>
      </c>
      <c r="D1" t="s">
        <v>58</v>
      </c>
      <c r="F1" t="s">
        <v>107</v>
      </c>
    </row>
    <row r="2" spans="1:6" x14ac:dyDescent="0.25">
      <c r="A2" t="s">
        <v>54</v>
      </c>
      <c r="B2">
        <v>0</v>
      </c>
      <c r="D2" t="s">
        <v>59</v>
      </c>
      <c r="F2" t="s">
        <v>108</v>
      </c>
    </row>
    <row r="3" spans="1:6" x14ac:dyDescent="0.25">
      <c r="A3" t="s">
        <v>55</v>
      </c>
      <c r="B3">
        <v>0.05</v>
      </c>
      <c r="D3" t="s">
        <v>60</v>
      </c>
      <c r="F3" t="s">
        <v>109</v>
      </c>
    </row>
    <row r="4" spans="1:6" x14ac:dyDescent="0.25">
      <c r="A4" t="s">
        <v>56</v>
      </c>
      <c r="B4">
        <v>0.1</v>
      </c>
    </row>
    <row r="5" spans="1:6" x14ac:dyDescent="0.25">
      <c r="A5" t="s">
        <v>57</v>
      </c>
      <c r="B5">
        <v>0.2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tabColor theme="0" tint="-0.14999847407452621"/>
  </sheetPr>
  <dimension ref="A1:D12"/>
  <sheetViews>
    <sheetView workbookViewId="0">
      <selection activeCell="D12" sqref="D12"/>
    </sheetView>
  </sheetViews>
  <sheetFormatPr defaultRowHeight="15" x14ac:dyDescent="0.25"/>
  <cols>
    <col min="2" max="2" width="10.5703125" bestFit="1" customWidth="1"/>
    <col min="3" max="3" width="45.5703125" customWidth="1"/>
    <col min="4" max="4" width="58.42578125" customWidth="1"/>
  </cols>
  <sheetData>
    <row r="1" spans="1:4" x14ac:dyDescent="0.25">
      <c r="A1" s="43" t="s">
        <v>45</v>
      </c>
      <c r="B1" s="43" t="s">
        <v>46</v>
      </c>
      <c r="C1" s="43" t="s">
        <v>48</v>
      </c>
      <c r="D1" s="43" t="s">
        <v>47</v>
      </c>
    </row>
    <row r="2" spans="1:4" x14ac:dyDescent="0.25">
      <c r="A2">
        <v>0.1</v>
      </c>
      <c r="B2" s="25">
        <v>43158</v>
      </c>
      <c r="C2" t="s">
        <v>49</v>
      </c>
      <c r="D2" t="s">
        <v>50</v>
      </c>
    </row>
    <row r="3" spans="1:4" ht="105" x14ac:dyDescent="0.25">
      <c r="A3">
        <v>0.2</v>
      </c>
      <c r="B3" s="25">
        <v>43162</v>
      </c>
      <c r="C3" t="s">
        <v>51</v>
      </c>
      <c r="D3" s="26" t="s">
        <v>62</v>
      </c>
    </row>
    <row r="4" spans="1:4" ht="30" x14ac:dyDescent="0.25">
      <c r="A4">
        <v>0.3</v>
      </c>
      <c r="B4" s="25">
        <v>43164</v>
      </c>
      <c r="C4" t="s">
        <v>51</v>
      </c>
      <c r="D4" s="26" t="s">
        <v>63</v>
      </c>
    </row>
    <row r="5" spans="1:4" ht="30" x14ac:dyDescent="0.25">
      <c r="A5">
        <v>0.4</v>
      </c>
      <c r="B5" s="25">
        <v>43166</v>
      </c>
      <c r="C5" t="s">
        <v>51</v>
      </c>
      <c r="D5" s="26" t="s">
        <v>64</v>
      </c>
    </row>
    <row r="6" spans="1:4" ht="30" x14ac:dyDescent="0.25">
      <c r="A6">
        <v>0.5</v>
      </c>
      <c r="B6" s="25">
        <v>43173</v>
      </c>
      <c r="C6" t="s">
        <v>51</v>
      </c>
      <c r="D6" s="26" t="s">
        <v>65</v>
      </c>
    </row>
    <row r="7" spans="1:4" ht="75" x14ac:dyDescent="0.25">
      <c r="A7">
        <v>0.6</v>
      </c>
      <c r="B7" s="25">
        <v>43194</v>
      </c>
      <c r="C7" t="s">
        <v>51</v>
      </c>
      <c r="D7" s="26" t="s">
        <v>66</v>
      </c>
    </row>
    <row r="8" spans="1:4" ht="30" x14ac:dyDescent="0.25">
      <c r="A8">
        <v>0.7</v>
      </c>
      <c r="B8" s="25">
        <v>43194</v>
      </c>
      <c r="C8" t="s">
        <v>51</v>
      </c>
      <c r="D8" s="26" t="s">
        <v>77</v>
      </c>
    </row>
    <row r="9" spans="1:4" ht="90" x14ac:dyDescent="0.25">
      <c r="A9">
        <v>0.8</v>
      </c>
      <c r="B9" s="25">
        <v>43196</v>
      </c>
      <c r="C9" t="s">
        <v>51</v>
      </c>
      <c r="D9" s="26" t="s">
        <v>81</v>
      </c>
    </row>
    <row r="10" spans="1:4" x14ac:dyDescent="0.25">
      <c r="A10">
        <v>1</v>
      </c>
      <c r="D10" s="26" t="s">
        <v>120</v>
      </c>
    </row>
    <row r="11" spans="1:4" ht="30" x14ac:dyDescent="0.25">
      <c r="A11">
        <v>1.1000000000000001</v>
      </c>
      <c r="B11" s="25">
        <v>43857</v>
      </c>
      <c r="C11" t="s">
        <v>51</v>
      </c>
      <c r="D11" s="26" t="s">
        <v>121</v>
      </c>
    </row>
    <row r="12" spans="1:4" ht="30" x14ac:dyDescent="0.25">
      <c r="A12">
        <v>1.2</v>
      </c>
      <c r="B12" s="25">
        <v>43861</v>
      </c>
      <c r="C12" t="s">
        <v>51</v>
      </c>
      <c r="D12" s="26" t="s">
        <v>122</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ct:contentTypeSchema xmlns:ct="http://schemas.microsoft.com/office/2006/metadata/contentType" xmlns:ma="http://schemas.microsoft.com/office/2006/metadata/properties/metaAttributes" ct:_="" ma:_="" ma:contentTypeName="Document" ma:contentTypeID="0x0101006774A77833FD8241BAE5C2D6556CB51F" ma:contentTypeVersion="11" ma:contentTypeDescription="Create a new document." ma:contentTypeScope="" ma:versionID="e0327344f5c53cc37ac7c24c331cbf47">
  <xsd:schema xmlns:xsd="http://www.w3.org/2001/XMLSchema" xmlns:xs="http://www.w3.org/2001/XMLSchema" xmlns:p="http://schemas.microsoft.com/office/2006/metadata/properties" xmlns:ns2="86c9991b-b3dd-4377-946c-d2110357cf8a" xmlns:ns3="d9044a0a-2dae-4eaa-af44-c770672b5338" xmlns:ns4="http://schemas.microsoft.com/sharepoint/v4" targetNamespace="http://schemas.microsoft.com/office/2006/metadata/properties" ma:root="true" ma:fieldsID="52a9813ec5d79202080977ef6ea0ca53" ns2:_="" ns3:_="" ns4:_="">
    <xsd:import namespace="86c9991b-b3dd-4377-946c-d2110357cf8a"/>
    <xsd:import namespace="d9044a0a-2dae-4eaa-af44-c770672b5338"/>
    <xsd:import namespace="http://schemas.microsoft.com/sharepoint/v4"/>
    <xsd:element name="properties">
      <xsd:complexType>
        <xsd:sequence>
          <xsd:element name="documentManagement">
            <xsd:complexType>
              <xsd:all>
                <xsd:element ref="ns2:UU_x0020_Data_x0020_Handling_x0020_Policy"/>
                <xsd:element ref="ns2:Created_x0020_By_x0020_SP10" minOccurs="0"/>
                <xsd:element ref="ns2:Modify_x0020_By_x0020_SP10" minOccurs="0"/>
                <xsd:element ref="ns2:MigOldId" minOccurs="0"/>
                <xsd:element ref="ns3:_dlc_DocId" minOccurs="0"/>
                <xsd:element ref="ns3:_dlc_DocIdUrl" minOccurs="0"/>
                <xsd:element ref="ns3:_dlc_DocIdPersistId" minOccurs="0"/>
                <xsd:element ref="ns3:Classificationexpirationdate" minOccurs="0"/>
                <xsd:element ref="ns3:SharedWithUsers" minOccurs="0"/>
                <xsd:element ref="ns4:IconOverla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6c9991b-b3dd-4377-946c-d2110357cf8a" elementFormDefault="qualified">
    <xsd:import namespace="http://schemas.microsoft.com/office/2006/documentManagement/types"/>
    <xsd:import namespace="http://schemas.microsoft.com/office/infopath/2007/PartnerControls"/>
    <xsd:element name="UU_x0020_Data_x0020_Handling_x0020_Policy" ma:index="4" ma:displayName="UU Data Handling Policy" ma:default="UU Confidential" ma:format="Dropdown" ma:internalName="UU_x0020_Data_x0020_Handling_x0020_Policy" ma:readOnly="false">
      <xsd:simpleType>
        <xsd:restriction base="dms:Choice">
          <xsd:enumeration value="Public"/>
          <xsd:enumeration value="Internal Use"/>
          <xsd:enumeration value="UU Confidential"/>
        </xsd:restriction>
      </xsd:simpleType>
    </xsd:element>
    <xsd:element name="Created_x0020_By_x0020_SP10" ma:index="5" nillable="true" ma:displayName="Created By SP10" ma:internalName="Created_x0020_By_x0020_SP10" ma:readOnly="false">
      <xsd:simpleType>
        <xsd:restriction base="dms:Text"/>
      </xsd:simpleType>
    </xsd:element>
    <xsd:element name="Modify_x0020_By_x0020_SP10" ma:index="6" nillable="true" ma:displayName="Modify By SP10" ma:internalName="Modify_x0020_By_x0020_SP10" ma:readOnly="false">
      <xsd:simpleType>
        <xsd:restriction base="dms:Text"/>
      </xsd:simpleType>
    </xsd:element>
    <xsd:element name="MigOldId" ma:index="7" nillable="true" ma:displayName="MigOldId" ma:internalName="MigOldId" ma:readOnly="fals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9044a0a-2dae-4eaa-af44-c770672b5338" elementFormDefault="qualified">
    <xsd:import namespace="http://schemas.microsoft.com/office/2006/documentManagement/types"/>
    <xsd:import namespace="http://schemas.microsoft.com/office/infopath/2007/PartnerControls"/>
    <xsd:element name="_dlc_DocId" ma:index="12" nillable="true" ma:displayName="Document ID Value" ma:description="The value of the document ID assigned to this item." ma:internalName="_dlc_DocId" ma:readOnly="true">
      <xsd:simpleType>
        <xsd:restriction base="dms:Text"/>
      </xsd:simpleType>
    </xsd:element>
    <xsd:element name="_dlc_DocIdUrl" ma:index="13"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4" nillable="true" ma:displayName="Persist ID" ma:description="Keep ID on add." ma:hidden="true" ma:internalName="_dlc_DocIdPersistId" ma:readOnly="true">
      <xsd:simpleType>
        <xsd:restriction base="dms:Boolean"/>
      </xsd:simpleType>
    </xsd:element>
    <xsd:element name="Classificationexpirationdate" ma:index="15" nillable="true" ma:displayName="Classification expiration date" ma:internalName="Classificationexpirationdate">
      <xsd:simpleType>
        <xsd:restriction base="dms:DateTime"/>
      </xsd:simpleType>
    </xsd:element>
    <xsd:element name="SharedWithUsers" ma:index="16"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17"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8"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MigOldId xmlns="86c9991b-b3dd-4377-946c-d2110357cf8a" xsi:nil="true"/>
    <Created_x0020_By_x0020_SP10 xmlns="86c9991b-b3dd-4377-946c-d2110357cf8a" xsi:nil="true"/>
    <Classificationexpirationdate xmlns="d9044a0a-2dae-4eaa-af44-c770672b5338" xsi:nil="true"/>
    <UU_x0020_Data_x0020_Handling_x0020_Policy xmlns="86c9991b-b3dd-4377-946c-d2110357cf8a">UU Confidential</UU_x0020_Data_x0020_Handling_x0020_Policy>
    <Modify_x0020_By_x0020_SP10 xmlns="86c9991b-b3dd-4377-946c-d2110357cf8a" xsi:nil="true"/>
    <_dlc_DocId xmlns="d9044a0a-2dae-4eaa-af44-c770672b5338">TCP4DQPD4474-390573842-11278</_dlc_DocId>
    <_dlc_DocIdUrl xmlns="d9044a0a-2dae-4eaa-af44-c770672b5338">
      <Url>https://uusp/whsl/MC/_layouts/15/DocIdRedir.aspx?ID=TCP4DQPD4474-390573842-11278</Url>
      <Description>TCP4DQPD4474-390573842-11278</Description>
    </_dlc_DocIdUrl>
    <IconOverlay xmlns="http://schemas.microsoft.com/sharepoint/v4" xsi:nil="true"/>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81CC6F4-6BD3-4B71-9B8F-4980ECF34FF1}">
  <ds:schemaRefs>
    <ds:schemaRef ds:uri="http://schemas.microsoft.com/sharepoint/events"/>
  </ds:schemaRefs>
</ds:datastoreItem>
</file>

<file path=customXml/itemProps2.xml><?xml version="1.0" encoding="utf-8"?>
<ds:datastoreItem xmlns:ds="http://schemas.openxmlformats.org/officeDocument/2006/customXml" ds:itemID="{7D8E8894-1D8E-4D12-BB84-289E11ADB87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6c9991b-b3dd-4377-946c-d2110357cf8a"/>
    <ds:schemaRef ds:uri="d9044a0a-2dae-4eaa-af44-c770672b5338"/>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9F7761E-637B-480E-AD67-42C5C16A0B2A}">
  <ds:schemaRefs>
    <ds:schemaRef ds:uri="http://purl.org/dc/elements/1.1/"/>
    <ds:schemaRef ds:uri="http://schemas.openxmlformats.org/package/2006/metadata/core-properties"/>
    <ds:schemaRef ds:uri="86c9991b-b3dd-4377-946c-d2110357cf8a"/>
    <ds:schemaRef ds:uri="http://purl.org/dc/terms/"/>
    <ds:schemaRef ds:uri="http://schemas.microsoft.com/office/2006/documentManagement/types"/>
    <ds:schemaRef ds:uri="http://schemas.microsoft.com/sharepoint/v4"/>
    <ds:schemaRef ds:uri="http://www.w3.org/XML/1998/namespace"/>
    <ds:schemaRef ds:uri="http://schemas.microsoft.com/office/infopath/2007/PartnerControls"/>
    <ds:schemaRef ds:uri="d9044a0a-2dae-4eaa-af44-c770672b5338"/>
    <ds:schemaRef ds:uri="http://schemas.microsoft.com/office/2006/metadata/properties"/>
    <ds:schemaRef ds:uri="http://purl.org/dc/dcmitype/"/>
  </ds:schemaRefs>
</ds:datastoreItem>
</file>

<file path=customXml/itemProps4.xml><?xml version="1.0" encoding="utf-8"?>
<ds:datastoreItem xmlns:ds="http://schemas.openxmlformats.org/officeDocument/2006/customXml" ds:itemID="{0C42C71D-586F-41F0-8A95-A1BD923C5D4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13</vt:i4>
      </vt:variant>
    </vt:vector>
  </HeadingPairs>
  <TitlesOfParts>
    <vt:vector size="20" baseType="lpstr">
      <vt:lpstr>Instructions</vt:lpstr>
      <vt:lpstr>Summary of scheme costs</vt:lpstr>
      <vt:lpstr>Main Laying Calculation</vt:lpstr>
      <vt:lpstr>Connections Calculation</vt:lpstr>
      <vt:lpstr>Demand Relevant Multiplier</vt:lpstr>
      <vt:lpstr>DataTables</vt:lpstr>
      <vt:lpstr>Change History</vt:lpstr>
      <vt:lpstr>Activity_Charge</vt:lpstr>
      <vt:lpstr>Date</vt:lpstr>
      <vt:lpstr>DeliveryRoute</vt:lpstr>
      <vt:lpstr>DevelopmentCategory</vt:lpstr>
      <vt:lpstr>ItemQuantities_Developer</vt:lpstr>
      <vt:lpstr>ItemQuantities_UU</vt:lpstr>
      <vt:lpstr>Location</vt:lpstr>
      <vt:lpstr>Plot_Quantity</vt:lpstr>
      <vt:lpstr>PlotQuant_25</vt:lpstr>
      <vt:lpstr>PlotQuant_Morethan25</vt:lpstr>
      <vt:lpstr>'Connections Calculation'!Print_Area</vt:lpstr>
      <vt:lpstr>'Main Laying Calculation'!Print_Area</vt:lpstr>
      <vt:lpstr>Reference</vt:lpstr>
    </vt:vector>
  </TitlesOfParts>
  <Company>United Utilities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Cotterill, Mike</dc:creator>
  <cp:lastModifiedBy>Hancox, Daniel</cp:lastModifiedBy>
  <cp:lastPrinted>2022-12-20T09:17:25Z</cp:lastPrinted>
  <dcterms:created xsi:type="dcterms:W3CDTF">2018-02-18T21:16:50Z</dcterms:created>
  <dcterms:modified xsi:type="dcterms:W3CDTF">2025-01-14T15:53:39Z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0x0101006774A77833FD8241BAE5C2D6556CB51F</vt:lpwstr>
  </property>
  <property fmtid="{D5CDD505-2E9C-101B-9397-08002B2CF9AE}" pid="3" name="_dlc_DocIdItemGuid">
    <vt:lpwstr>a2cb9267-0a4b-4688-a890-f6f3c9283e5c</vt:lpwstr>
  </property>
  <property fmtid="{D5CDD505-2E9C-101B-9397-08002B2CF9AE}" pid="4" name="MSIP_Label_5fa35bea-b470-4850-b735-1c48374a6ec0_Enabled">
    <vt:lpwstr>true</vt:lpwstr>
  </property>
  <property fmtid="{D5CDD505-2E9C-101B-9397-08002B2CF9AE}" pid="5" name="MSIP_Label_5fa35bea-b470-4850-b735-1c48374a6ec0_SetDate">
    <vt:lpwstr>2025-01-13T07:43:07Z</vt:lpwstr>
  </property>
  <property fmtid="{D5CDD505-2E9C-101B-9397-08002B2CF9AE}" pid="6" name="MSIP_Label_5fa35bea-b470-4850-b735-1c48374a6ec0_Method">
    <vt:lpwstr>Privileged</vt:lpwstr>
  </property>
  <property fmtid="{D5CDD505-2E9C-101B-9397-08002B2CF9AE}" pid="7" name="MSIP_Label_5fa35bea-b470-4850-b735-1c48374a6ec0_Name">
    <vt:lpwstr>Internal</vt:lpwstr>
  </property>
  <property fmtid="{D5CDD505-2E9C-101B-9397-08002B2CF9AE}" pid="8" name="MSIP_Label_5fa35bea-b470-4850-b735-1c48374a6ec0_SiteId">
    <vt:lpwstr>fd84ea5f-acd2-4dfc-9b72-abb5d1685310</vt:lpwstr>
  </property>
  <property fmtid="{D5CDD505-2E9C-101B-9397-08002B2CF9AE}" pid="9" name="MSIP_Label_5fa35bea-b470-4850-b735-1c48374a6ec0_ActionId">
    <vt:lpwstr>20eae714-0045-4271-a889-a1aaedd20d66</vt:lpwstr>
  </property>
  <property fmtid="{D5CDD505-2E9C-101B-9397-08002B2CF9AE}" pid="10" name="MSIP_Label_5fa35bea-b470-4850-b735-1c48374a6ec0_ContentBits">
    <vt:lpwstr>0</vt:lpwstr>
  </property>
</Properties>
</file>